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35" windowWidth="12120" windowHeight="4395" tabRatio="652" firstSheet="1" activeTab="2"/>
  </bookViews>
  <sheets>
    <sheet name="Eing Turn-dat" sheetId="1" r:id="rId1"/>
    <sheet name="-44(6)_in-48!!" sheetId="2" r:id="rId2"/>
    <sheet name="-48(16)" sheetId="3" r:id="rId3"/>
    <sheet name="-52(16)" sheetId="4" r:id="rId4"/>
    <sheet name="-57(32)" sheetId="5" r:id="rId5"/>
    <sheet name="-63(16)" sheetId="6" r:id="rId6"/>
    <sheet name="-70(32)" sheetId="7" r:id="rId7"/>
    <sheet name="-78(16)" sheetId="8" r:id="rId8"/>
    <sheet name="+78extra_liste!!" sheetId="9" r:id="rId9"/>
  </sheets>
  <definedNames/>
  <calcPr fullCalcOnLoad="1"/>
</workbook>
</file>

<file path=xl/sharedStrings.xml><?xml version="1.0" encoding="utf-8"?>
<sst xmlns="http://schemas.openxmlformats.org/spreadsheetml/2006/main" count="695" uniqueCount="237">
  <si>
    <t>Titel der Wiegeliste:</t>
  </si>
  <si>
    <t>Gewichtsklassen (GK):</t>
  </si>
  <si>
    <t>Los</t>
  </si>
  <si>
    <t>Name</t>
  </si>
  <si>
    <t>Siege</t>
  </si>
  <si>
    <t>Punkte</t>
  </si>
  <si>
    <t>Platz</t>
  </si>
  <si>
    <t>rot</t>
  </si>
  <si>
    <t>weiß</t>
  </si>
  <si>
    <t>Bewertung</t>
  </si>
  <si>
    <t xml:space="preserve">      Kampfpaarungen</t>
  </si>
  <si>
    <t>Ippon</t>
  </si>
  <si>
    <t>Wazaari</t>
  </si>
  <si>
    <t>Yuko</t>
  </si>
  <si>
    <t>Koka</t>
  </si>
  <si>
    <t>ohne Wertung</t>
  </si>
  <si>
    <t xml:space="preserve">           Unterbewertungspunkte</t>
  </si>
  <si>
    <t xml:space="preserve">Ort: </t>
  </si>
  <si>
    <t>Datum:</t>
  </si>
  <si>
    <t>2. Platz</t>
  </si>
  <si>
    <t>Platzierungen</t>
  </si>
  <si>
    <t>A</t>
  </si>
  <si>
    <t>B</t>
  </si>
  <si>
    <t>Mannheim</t>
  </si>
  <si>
    <t>Verband/Verein</t>
  </si>
  <si>
    <t>Gew.</t>
  </si>
  <si>
    <t>OK</t>
  </si>
  <si>
    <t>1. Platz</t>
  </si>
  <si>
    <t>Plazierungen</t>
  </si>
  <si>
    <t>3. Platz</t>
  </si>
  <si>
    <t>Gesamt-TN:</t>
  </si>
  <si>
    <t>Finale</t>
  </si>
  <si>
    <t>Ctrl+n -&gt; sortiert nach Namen; Cursor auf "Los"</t>
  </si>
  <si>
    <t>Ctrl+z -&gt; sortiert nach Verband/Namen; Cursor auf "Los"</t>
  </si>
  <si>
    <t>Ctrl+g -&gt; sortiert nach Gew/OK/Verband; Cursor auf "Los"</t>
  </si>
  <si>
    <t>NS, SFV Europa</t>
  </si>
  <si>
    <t>NS, TuS Holle Grasdorf</t>
  </si>
  <si>
    <t>HE, JC Rüsselsheim</t>
  </si>
  <si>
    <t>BA, TSV Tauberbischofsheim</t>
  </si>
  <si>
    <t>BY, MTV Ingolstadt</t>
  </si>
  <si>
    <t>RL, JC Bad Ems</t>
  </si>
  <si>
    <t>BY, TSV Lengfeld</t>
  </si>
  <si>
    <t>SN, TSV Einh. Süd Chemnitz</t>
  </si>
  <si>
    <t>SH, FT Neumünster</t>
  </si>
  <si>
    <t>SH, Budokan Lübeck</t>
  </si>
  <si>
    <t>-44</t>
  </si>
  <si>
    <t>-48</t>
  </si>
  <si>
    <t>-52</t>
  </si>
  <si>
    <t>-57</t>
  </si>
  <si>
    <t>-63</t>
  </si>
  <si>
    <t>-70</t>
  </si>
  <si>
    <t>-78</t>
  </si>
  <si>
    <t>+78</t>
  </si>
  <si>
    <t>Ringwald, Claudia</t>
  </si>
  <si>
    <t>BA, JC Ortenberg</t>
  </si>
  <si>
    <t>Ringwald, Elke</t>
  </si>
  <si>
    <t>NW, TSG Solingen</t>
  </si>
  <si>
    <t>PF, Judo-Sport-Schule Mayer</t>
  </si>
  <si>
    <t>Belau, Sina</t>
  </si>
  <si>
    <t>NS, JT Hannover</t>
  </si>
  <si>
    <t>NS, Crocodiles Osnabrück</t>
  </si>
  <si>
    <t>Würtenberger, Kathrin</t>
  </si>
  <si>
    <t>BA, 1. Mannheimer JC</t>
  </si>
  <si>
    <t>Pörs, Frizzi</t>
  </si>
  <si>
    <t>BE, KIK Berlin</t>
  </si>
  <si>
    <t>Seidel, Katrin</t>
  </si>
  <si>
    <t>SN, Chemnitzer PSC</t>
  </si>
  <si>
    <t>Wrabetz, Mareen</t>
  </si>
  <si>
    <t>Völckers, Meike</t>
  </si>
  <si>
    <t>HH, HAT 16</t>
  </si>
  <si>
    <t>Köpke, Virginia</t>
  </si>
  <si>
    <t>Rohrhirsch, Maria</t>
  </si>
  <si>
    <t>Beuchert, Elena</t>
  </si>
  <si>
    <t>BA, TV Mosbach</t>
  </si>
  <si>
    <t>Heckmann, Irina</t>
  </si>
  <si>
    <t>WÜ, KJC Ravensburg</t>
  </si>
  <si>
    <t>Schultze, Jessica</t>
  </si>
  <si>
    <t>Dorn, Katarina</t>
  </si>
  <si>
    <t xml:space="preserve">SN, JC Leipzig </t>
  </si>
  <si>
    <t>Sonnenschein, Sarah</t>
  </si>
  <si>
    <t>HE, Judokwai Rüsselsheim</t>
  </si>
  <si>
    <t>Bak, Julia</t>
  </si>
  <si>
    <t>SA, JC Saar</t>
  </si>
  <si>
    <t>Pagel, Nadine</t>
  </si>
  <si>
    <t>HH, Harburger TB</t>
  </si>
  <si>
    <t>Giano, Angela</t>
  </si>
  <si>
    <t>Greve, Elisabeth</t>
  </si>
  <si>
    <t>Leinweber, Nadine</t>
  </si>
  <si>
    <t>WÜ, KSV Esslingen</t>
  </si>
  <si>
    <t>Hermann, Sophie</t>
  </si>
  <si>
    <t>Mix, Bianca</t>
  </si>
  <si>
    <t>BE, MBV Berlin</t>
  </si>
  <si>
    <t>Scheffler, Stephanie</t>
  </si>
  <si>
    <t>SN, JC Leipzig</t>
  </si>
  <si>
    <t>Schneehardt, Maria</t>
  </si>
  <si>
    <t>Röder, Desiree</t>
  </si>
  <si>
    <t>Albers, Maike</t>
  </si>
  <si>
    <t>Weist, Stefanie</t>
  </si>
  <si>
    <t>TH, ESV Lok Sommerda</t>
  </si>
  <si>
    <t>Radon, Linda</t>
  </si>
  <si>
    <t>RL, TUS Hackenheim</t>
  </si>
  <si>
    <t>Uder, Ronja</t>
  </si>
  <si>
    <t>NS, VFL Lüneburg</t>
  </si>
  <si>
    <t>Schumann, Imke</t>
  </si>
  <si>
    <t>Schrabback, Pia</t>
  </si>
  <si>
    <t>Marzok, Iljana</t>
  </si>
  <si>
    <t>BE, SCB Berlin</t>
  </si>
  <si>
    <t>Rockosch, Nadja</t>
  </si>
  <si>
    <t>SN, Delitzscher Sportfüchse</t>
  </si>
  <si>
    <t>RL, Mombacher Turnverein</t>
  </si>
  <si>
    <t>Rudolph, Linda</t>
  </si>
  <si>
    <t>Puschmann, Anja</t>
  </si>
  <si>
    <t>Heise, Annika</t>
  </si>
  <si>
    <t>NS, JC Godshorn</t>
  </si>
  <si>
    <t>Sylle, Christine</t>
  </si>
  <si>
    <t>NS, SV Alfeld</t>
  </si>
  <si>
    <t>Blanke, Wiebke</t>
  </si>
  <si>
    <t>Hübner, Alexandra</t>
  </si>
  <si>
    <t>TH, SV Schmalkalden</t>
  </si>
  <si>
    <t>Thiele, Kerstin</t>
  </si>
  <si>
    <t>Keller, Verena</t>
  </si>
  <si>
    <t>BA, 1. Angelbachtaler JC</t>
  </si>
  <si>
    <t>Hofmann, Christiane</t>
  </si>
  <si>
    <t>Laskowski, Ina</t>
  </si>
  <si>
    <t>Nölke-Damms, Catharina</t>
  </si>
  <si>
    <t>Lausch, Anne</t>
  </si>
  <si>
    <t>TH, Erfurter JC</t>
  </si>
  <si>
    <t>Schumann, Johanna</t>
  </si>
  <si>
    <t>Breitbarth, Ann-Kathrin</t>
  </si>
  <si>
    <t>Heinz, Maike</t>
  </si>
  <si>
    <t>Off, Sandra</t>
  </si>
  <si>
    <t>Spindler, Sissy</t>
  </si>
  <si>
    <t>Müller, Nadine</t>
  </si>
  <si>
    <t>Reimer, Sabrina</t>
  </si>
  <si>
    <t>Rietz, Beatrice</t>
  </si>
  <si>
    <t>TH, PSV Erfurt</t>
  </si>
  <si>
    <t>Linn, Sabrina</t>
  </si>
  <si>
    <t>RL, VFL Bad Kreuznach</t>
  </si>
  <si>
    <t>Paape, Helen</t>
  </si>
  <si>
    <t>HH, TSG Bergedorf</t>
  </si>
  <si>
    <t>Falk, Dorothee</t>
  </si>
  <si>
    <t>Quase, Nadine</t>
  </si>
  <si>
    <t>Bügel, Franziska</t>
  </si>
  <si>
    <t>Schäfer, Julia</t>
  </si>
  <si>
    <t>BA, JSC Karlsdorf-Neuthard e.V.</t>
  </si>
  <si>
    <t>Ummenhofer, Verena</t>
  </si>
  <si>
    <t>BA, JC Konstanz</t>
  </si>
  <si>
    <t>Hoefling, Nathalie</t>
  </si>
  <si>
    <t>WÜ, TSV Eltingen</t>
  </si>
  <si>
    <t>Antic, Nadine</t>
  </si>
  <si>
    <t>Jarvis, Sharleena</t>
  </si>
  <si>
    <t>NW, 1. JC Mönchengladbach</t>
  </si>
  <si>
    <t>Kretschmar, Sabrina</t>
  </si>
  <si>
    <t>NW, JJJC Samurai Setterich</t>
  </si>
  <si>
    <t>Discher, Miriam</t>
  </si>
  <si>
    <t>NW, ASG Elsdorf</t>
  </si>
  <si>
    <t>Kautz, Nicole</t>
  </si>
  <si>
    <t>NW, ASG Alsdorf</t>
  </si>
  <si>
    <t>Brendick, Indra</t>
  </si>
  <si>
    <t xml:space="preserve">NW, SUA Witten Annen </t>
  </si>
  <si>
    <t>Schmitz, Gianna</t>
  </si>
  <si>
    <t>Paulsen, Anika</t>
  </si>
  <si>
    <t>Handschke, Stefanie</t>
  </si>
  <si>
    <t>Wild, Viktoria</t>
  </si>
  <si>
    <t>Glaser, Christine</t>
  </si>
  <si>
    <t>Wolfgang-Welz-Gedächtnisturnier 2002 Frauen U19</t>
  </si>
  <si>
    <t>x</t>
  </si>
  <si>
    <t>Bauer, Olga</t>
  </si>
  <si>
    <t>Döbrich, Saskia</t>
  </si>
  <si>
    <t>Prautzsch, Martina</t>
  </si>
  <si>
    <t>Eckert, Nadine</t>
  </si>
  <si>
    <t>Lutz, Cordula</t>
  </si>
  <si>
    <t>Neumann, Silvia</t>
  </si>
  <si>
    <t>Kosmol, Stephanie</t>
  </si>
  <si>
    <t>Katstein, Jessica</t>
  </si>
  <si>
    <t>Eller, Lena</t>
  </si>
  <si>
    <t>HH, JG Sachsenwald</t>
  </si>
  <si>
    <t>BA, Jukadio Heidelberg</t>
  </si>
  <si>
    <t>BY, TSV Großhadern</t>
  </si>
  <si>
    <t>Vogel, Thea</t>
  </si>
  <si>
    <t>WÜ, TSG Backnang</t>
  </si>
  <si>
    <t>Hohenbichler, Isabelle</t>
  </si>
  <si>
    <t>WÜ, VFL Sindelfingen</t>
  </si>
  <si>
    <t>Klein, Vanessa</t>
  </si>
  <si>
    <t>Prill, Wasilisa</t>
  </si>
  <si>
    <t>NW, 1. JJJC Hattingen</t>
  </si>
  <si>
    <t>BY, JC Nittendorf</t>
  </si>
  <si>
    <t>BE, SC Berlin</t>
  </si>
  <si>
    <t>Buber, Jasmin</t>
  </si>
  <si>
    <t>Karlsson, Edda</t>
  </si>
  <si>
    <t>NW, 1.JC Mönchengladbach</t>
  </si>
  <si>
    <t>Rohrhirsch, Maddalena</t>
  </si>
  <si>
    <t>Ansorge, Wiebke</t>
  </si>
  <si>
    <t>Sehr, Ina</t>
  </si>
  <si>
    <t>HE, Judokwai Hadamar</t>
  </si>
  <si>
    <t>BA, JF Pforzheim</t>
  </si>
  <si>
    <t>Wirbser, Ailien</t>
  </si>
  <si>
    <t>BA, Freiburger JC</t>
  </si>
  <si>
    <t>Aufurth, Julia</t>
  </si>
  <si>
    <t>Klein, Melanie</t>
  </si>
  <si>
    <t>NS, JC Buschido</t>
  </si>
  <si>
    <t>Hoffmann, Vera</t>
  </si>
  <si>
    <t>HB, TV Eiche-Horn</t>
  </si>
  <si>
    <t>Dworaczyk, Vera</t>
  </si>
  <si>
    <t>WÜ, SV Böblingen</t>
  </si>
  <si>
    <t>HE, TVGG Lorsch</t>
  </si>
  <si>
    <t>Reims, Frauke</t>
  </si>
  <si>
    <t>NW, SUA Witten-Annen</t>
  </si>
  <si>
    <t>xxx</t>
  </si>
  <si>
    <r>
      <t xml:space="preserve">Judo - Wettkampfliste      </t>
    </r>
    <r>
      <rPr>
        <sz val="28"/>
        <color indexed="9"/>
        <rFont val="CGTimes_PC"/>
        <family val="0"/>
      </rPr>
      <t>Pool - System</t>
    </r>
    <r>
      <rPr>
        <sz val="12"/>
        <rFont val="CGTimes_PC"/>
        <family val="0"/>
      </rPr>
      <t xml:space="preserve">       </t>
    </r>
    <r>
      <rPr>
        <sz val="15"/>
        <color indexed="9"/>
        <rFont val="CGTimes_PC"/>
        <family val="0"/>
      </rPr>
      <t>(u.a. für 5 Teilnehmer)</t>
    </r>
  </si>
  <si>
    <t>Veranstaltung: Wolfgang Welz Gedächtnisturnier   Ort:   Mannheim..........   am   09.11.2002.   Klasse:   + 78 kg............</t>
  </si>
  <si>
    <t>Name,                Vorname;                 Verein</t>
  </si>
  <si>
    <t>&lt; 1 &gt;</t>
  </si>
  <si>
    <t>&lt; 2 &gt;</t>
  </si>
  <si>
    <t>&lt; 3 &gt;</t>
  </si>
  <si>
    <t>&lt; 4 &gt;</t>
  </si>
  <si>
    <t>S</t>
  </si>
  <si>
    <t>Pl</t>
  </si>
  <si>
    <t>Prautzsch, Martina, BE SC Berlin</t>
  </si>
  <si>
    <t>Judo</t>
  </si>
  <si>
    <t>-</t>
  </si>
  <si>
    <t>Bauer, Olga, BY JC Nittendorf</t>
  </si>
  <si>
    <t>Linn, Sabrina, RL VFL Bad Kreuznach</t>
  </si>
  <si>
    <t>Kosmol, Stephanie, BY TSV Lengfeld</t>
  </si>
  <si>
    <t>Reimer, Sabrina, RL Mombacher TV</t>
  </si>
  <si>
    <t>Rietz, Beatrice, TH PSV Erfurt</t>
  </si>
  <si>
    <r>
      <t>Endkampf</t>
    </r>
    <r>
      <rPr>
        <sz val="12"/>
        <rFont val="CGTimes_PC"/>
        <family val="0"/>
      </rPr>
      <t>:</t>
    </r>
  </si>
  <si>
    <r>
      <t xml:space="preserve">Rietz         </t>
    </r>
    <r>
      <rPr>
        <b/>
        <sz val="12"/>
        <rFont val="CGTimes_PC"/>
        <family val="0"/>
      </rPr>
      <t>1. Sieger</t>
    </r>
  </si>
  <si>
    <r>
      <t xml:space="preserve">je Pool:   </t>
    </r>
    <r>
      <rPr>
        <b/>
        <u val="single"/>
        <sz val="12"/>
        <rFont val="CGTimes_PC"/>
        <family val="0"/>
      </rPr>
      <t>1:2</t>
    </r>
    <r>
      <rPr>
        <b/>
        <sz val="12"/>
        <rFont val="CGTimes_PC"/>
        <family val="0"/>
      </rPr>
      <t xml:space="preserve">;  3:4;    </t>
    </r>
    <r>
      <rPr>
        <b/>
        <u val="single"/>
        <sz val="12"/>
        <rFont val="CGTimes_PC"/>
        <family val="0"/>
      </rPr>
      <t>1:3</t>
    </r>
    <r>
      <rPr>
        <b/>
        <sz val="12"/>
        <rFont val="CGTimes_PC"/>
        <family val="0"/>
      </rPr>
      <t xml:space="preserve">;  2:4;    1:4;  </t>
    </r>
    <r>
      <rPr>
        <b/>
        <u val="single"/>
        <sz val="12"/>
        <rFont val="CGTimes_PC"/>
        <family val="0"/>
      </rPr>
      <t>2:3</t>
    </r>
    <r>
      <rPr>
        <b/>
        <sz val="12"/>
        <rFont val="CGTimes_PC"/>
        <family val="0"/>
      </rPr>
      <t>;</t>
    </r>
  </si>
  <si>
    <t>Listenführer:  ......................    Kampfrichter:  ........................     Verantwortlicher:  .................................................</t>
  </si>
  <si>
    <r>
      <t>[</t>
    </r>
    <r>
      <rPr>
        <b/>
        <i/>
        <sz val="12"/>
        <rFont val="CGTimes_PC"/>
        <family val="0"/>
      </rPr>
      <t>sfw</t>
    </r>
  </si>
  <si>
    <r>
      <t xml:space="preserve">Reimer     </t>
    </r>
    <r>
      <rPr>
        <b/>
        <sz val="12"/>
        <rFont val="Courier_PC"/>
        <family val="0"/>
      </rPr>
      <t xml:space="preserve"> 2.Sieger</t>
    </r>
  </si>
  <si>
    <t>BA, JC Offenburg</t>
  </si>
  <si>
    <t>NW, JJJW Samurai Setterich</t>
  </si>
  <si>
    <t>WÜ, SV Böblingne</t>
  </si>
  <si>
    <t>Linn</t>
  </si>
  <si>
    <t>Bauer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</si>
</sst>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\ mmmm\ yyyy"/>
    <numFmt numFmtId="173" formatCode="d/\ mmm\ 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u val="single"/>
      <sz val="10"/>
      <name val="Arial"/>
      <family val="2"/>
    </font>
    <font>
      <sz val="24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22"/>
      <color indexed="9"/>
      <name val="CGTimes_PC"/>
      <family val="0"/>
    </font>
    <font>
      <sz val="28"/>
      <color indexed="9"/>
      <name val="CGTimes_PC"/>
      <family val="0"/>
    </font>
    <font>
      <sz val="12"/>
      <name val="CGTimes_PC"/>
      <family val="0"/>
    </font>
    <font>
      <sz val="15"/>
      <color indexed="9"/>
      <name val="CGTimes_PC"/>
      <family val="0"/>
    </font>
    <font>
      <b/>
      <sz val="15"/>
      <name val="CGTimes_PC"/>
      <family val="0"/>
    </font>
    <font>
      <b/>
      <i/>
      <sz val="13"/>
      <name val="CGTimes_PC"/>
      <family val="0"/>
    </font>
    <font>
      <sz val="12"/>
      <name val="Symbol"/>
      <family val="1"/>
    </font>
    <font>
      <b/>
      <i/>
      <sz val="15"/>
      <name val="CGTimes_PC"/>
      <family val="0"/>
    </font>
    <font>
      <sz val="14"/>
      <color indexed="8"/>
      <name val="Arial"/>
      <family val="2"/>
    </font>
    <font>
      <b/>
      <sz val="15"/>
      <color indexed="9"/>
      <name val="CGTimes_PC"/>
      <family val="0"/>
    </font>
    <font>
      <b/>
      <sz val="12"/>
      <name val="CGTimes_PC"/>
      <family val="0"/>
    </font>
    <font>
      <b/>
      <i/>
      <sz val="12"/>
      <name val="CGTimes_PC"/>
      <family val="0"/>
    </font>
    <font>
      <sz val="12"/>
      <name val="Courier_PC"/>
      <family val="0"/>
    </font>
    <font>
      <sz val="10"/>
      <name val="CGTimes_PC"/>
      <family val="0"/>
    </font>
    <font>
      <b/>
      <sz val="10"/>
      <name val="CGTimes_PC"/>
      <family val="0"/>
    </font>
    <font>
      <b/>
      <u val="single"/>
      <sz val="12"/>
      <name val="CGTimes_PC"/>
      <family val="0"/>
    </font>
    <font>
      <sz val="24"/>
      <name val="Wingdings"/>
      <family val="0"/>
    </font>
    <font>
      <sz val="8"/>
      <name val="Courier_PC"/>
      <family val="0"/>
    </font>
    <font>
      <b/>
      <sz val="12"/>
      <name val="Courier_PC"/>
      <family val="0"/>
    </font>
  </fonts>
  <fills count="1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mediumGray"/>
    </fill>
    <fill>
      <patternFill patternType="solid">
        <fgColor indexed="11"/>
        <bgColor indexed="64"/>
      </patternFill>
    </fill>
    <fill>
      <patternFill patternType="mediumGray">
        <bgColor indexed="55"/>
      </patternFill>
    </fill>
  </fills>
  <borders count="10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/>
      <protection hidden="1" locked="0"/>
    </xf>
    <xf numFmtId="49" fontId="0" fillId="3" borderId="0" xfId="0" applyNumberFormat="1" applyFill="1" applyAlignment="1" applyProtection="1">
      <alignment/>
      <protection hidden="1" locked="0"/>
    </xf>
    <xf numFmtId="0" fontId="0" fillId="0" borderId="0" xfId="0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4" borderId="4" xfId="0" applyFill="1" applyBorder="1" applyAlignment="1" applyProtection="1">
      <alignment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0" fillId="4" borderId="9" xfId="0" applyFill="1" applyBorder="1" applyAlignment="1" applyProtection="1">
      <alignment/>
      <protection hidden="1"/>
    </xf>
    <xf numFmtId="0" fontId="7" fillId="4" borderId="10" xfId="0" applyFont="1" applyFill="1" applyBorder="1" applyAlignment="1" applyProtection="1">
      <alignment/>
      <protection hidden="1"/>
    </xf>
    <xf numFmtId="0" fontId="0" fillId="4" borderId="1" xfId="0" applyFill="1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2" xfId="0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7" fillId="0" borderId="15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/>
      <protection hidden="1"/>
    </xf>
    <xf numFmtId="0" fontId="7" fillId="0" borderId="14" xfId="0" applyFont="1" applyBorder="1" applyAlignment="1" applyProtection="1">
      <alignment horizontal="left"/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left"/>
      <protection hidden="1"/>
    </xf>
    <xf numFmtId="0" fontId="7" fillId="0" borderId="19" xfId="0" applyFont="1" applyBorder="1" applyAlignment="1" applyProtection="1">
      <alignment horizontal="center"/>
      <protection hidden="1"/>
    </xf>
    <xf numFmtId="0" fontId="7" fillId="0" borderId="20" xfId="0" applyFont="1" applyBorder="1" applyAlignment="1" applyProtection="1">
      <alignment/>
      <protection hidden="1"/>
    </xf>
    <xf numFmtId="0" fontId="7" fillId="0" borderId="5" xfId="0" applyFont="1" applyBorder="1" applyAlignment="1" applyProtection="1">
      <alignment/>
      <protection hidden="1"/>
    </xf>
    <xf numFmtId="0" fontId="7" fillId="0" borderId="6" xfId="0" applyFont="1" applyBorder="1" applyAlignment="1" applyProtection="1">
      <alignment/>
      <protection hidden="1"/>
    </xf>
    <xf numFmtId="0" fontId="7" fillId="5" borderId="21" xfId="0" applyFont="1" applyFill="1" applyBorder="1" applyAlignment="1" applyProtection="1">
      <alignment horizontal="left"/>
      <protection hidden="1"/>
    </xf>
    <xf numFmtId="0" fontId="7" fillId="5" borderId="22" xfId="0" applyFont="1" applyFill="1" applyBorder="1" applyAlignment="1" applyProtection="1">
      <alignment horizontal="center"/>
      <protection hidden="1"/>
    </xf>
    <xf numFmtId="0" fontId="7" fillId="5" borderId="23" xfId="0" applyFont="1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left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6" borderId="25" xfId="0" applyFill="1" applyBorder="1" applyAlignment="1" applyProtection="1">
      <alignment/>
      <protection hidden="1" locked="0"/>
    </xf>
    <xf numFmtId="0" fontId="0" fillId="6" borderId="26" xfId="0" applyFill="1" applyBorder="1" applyAlignment="1" applyProtection="1">
      <alignment/>
      <protection hidden="1" locked="0"/>
    </xf>
    <xf numFmtId="0" fontId="11" fillId="7" borderId="27" xfId="0" applyFont="1" applyFill="1" applyBorder="1" applyAlignment="1" applyProtection="1">
      <alignment horizontal="center"/>
      <protection hidden="1"/>
    </xf>
    <xf numFmtId="0" fontId="11" fillId="0" borderId="27" xfId="0" applyFont="1" applyBorder="1" applyAlignment="1" applyProtection="1">
      <alignment horizontal="center"/>
      <protection hidden="1"/>
    </xf>
    <xf numFmtId="0" fontId="0" fillId="6" borderId="28" xfId="0" applyFill="1" applyBorder="1" applyAlignment="1" applyProtection="1">
      <alignment/>
      <protection hidden="1" locked="0"/>
    </xf>
    <xf numFmtId="0" fontId="0" fillId="6" borderId="29" xfId="0" applyFill="1" applyBorder="1" applyAlignment="1" applyProtection="1">
      <alignment/>
      <protection hidden="1" locked="0"/>
    </xf>
    <xf numFmtId="0" fontId="1" fillId="0" borderId="9" xfId="0" applyFont="1" applyBorder="1" applyAlignment="1" applyProtection="1">
      <alignment/>
      <protection hidden="1"/>
    </xf>
    <xf numFmtId="0" fontId="1" fillId="0" borderId="30" xfId="0" applyFont="1" applyBorder="1" applyAlignment="1" applyProtection="1">
      <alignment/>
      <protection hidden="1"/>
    </xf>
    <xf numFmtId="0" fontId="0" fillId="4" borderId="31" xfId="0" applyFill="1" applyBorder="1" applyAlignment="1" applyProtection="1">
      <alignment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8" xfId="0" applyBorder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12" fillId="3" borderId="32" xfId="0" applyFont="1" applyFill="1" applyBorder="1" applyAlignment="1" applyProtection="1">
      <alignment/>
      <protection hidden="1"/>
    </xf>
    <xf numFmtId="0" fontId="0" fillId="3" borderId="33" xfId="0" applyFill="1" applyBorder="1" applyAlignment="1" applyProtection="1">
      <alignment/>
      <protection hidden="1"/>
    </xf>
    <xf numFmtId="0" fontId="0" fillId="3" borderId="34" xfId="0" applyFill="1" applyBorder="1" applyAlignment="1" applyProtection="1">
      <alignment/>
      <protection hidden="1"/>
    </xf>
    <xf numFmtId="15" fontId="0" fillId="0" borderId="0" xfId="0" applyNumberFormat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0" fillId="6" borderId="35" xfId="0" applyFill="1" applyBorder="1" applyAlignment="1" applyProtection="1">
      <alignment/>
      <protection hidden="1" locked="0"/>
    </xf>
    <xf numFmtId="0" fontId="0" fillId="6" borderId="36" xfId="0" applyFill="1" applyBorder="1" applyAlignment="1" applyProtection="1">
      <alignment/>
      <protection hidden="1" locked="0"/>
    </xf>
    <xf numFmtId="0" fontId="13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37" xfId="0" applyFont="1" applyBorder="1" applyAlignment="1" applyProtection="1">
      <alignment horizontal="center"/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4" fillId="0" borderId="38" xfId="0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8" fillId="0" borderId="40" xfId="0" applyFont="1" applyBorder="1" applyAlignment="1" applyProtection="1">
      <alignment horizontal="center"/>
      <protection hidden="1"/>
    </xf>
    <xf numFmtId="0" fontId="8" fillId="0" borderId="38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42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8" borderId="42" xfId="0" applyFont="1" applyFill="1" applyBorder="1" applyAlignment="1" applyProtection="1">
      <alignment horizontal="center"/>
      <protection hidden="1" locked="0"/>
    </xf>
    <xf numFmtId="0" fontId="7" fillId="0" borderId="39" xfId="0" applyFont="1" applyBorder="1" applyAlignment="1" applyProtection="1">
      <alignment horizontal="center"/>
      <protection hidden="1"/>
    </xf>
    <xf numFmtId="0" fontId="7" fillId="8" borderId="32" xfId="0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 horizontal="center"/>
      <protection hidden="1"/>
    </xf>
    <xf numFmtId="0" fontId="7" fillId="0" borderId="32" xfId="0" applyFont="1" applyBorder="1" applyAlignment="1" applyProtection="1">
      <alignment horizontal="center"/>
      <protection hidden="1"/>
    </xf>
    <xf numFmtId="0" fontId="7" fillId="8" borderId="40" xfId="0" applyFont="1" applyFill="1" applyBorder="1" applyAlignment="1" applyProtection="1">
      <alignment horizontal="center"/>
      <protection hidden="1" locked="0"/>
    </xf>
    <xf numFmtId="0" fontId="0" fillId="0" borderId="46" xfId="0" applyFont="1" applyBorder="1" applyAlignment="1" applyProtection="1">
      <alignment horizontal="center"/>
      <protection hidden="1"/>
    </xf>
    <xf numFmtId="0" fontId="7" fillId="0" borderId="34" xfId="0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 locked="0"/>
    </xf>
    <xf numFmtId="0" fontId="2" fillId="6" borderId="47" xfId="0" applyFont="1" applyFill="1" applyBorder="1" applyAlignment="1" applyProtection="1">
      <alignment/>
      <protection hidden="1" locked="0"/>
    </xf>
    <xf numFmtId="0" fontId="2" fillId="6" borderId="48" xfId="0" applyFont="1" applyFill="1" applyBorder="1" applyAlignment="1" applyProtection="1">
      <alignment/>
      <protection hidden="1" locked="0"/>
    </xf>
    <xf numFmtId="0" fontId="2" fillId="6" borderId="35" xfId="0" applyFont="1" applyFill="1" applyBorder="1" applyAlignment="1" applyProtection="1">
      <alignment/>
      <protection hidden="1" locked="0"/>
    </xf>
    <xf numFmtId="0" fontId="2" fillId="6" borderId="36" xfId="0" applyFont="1" applyFill="1" applyBorder="1" applyAlignment="1" applyProtection="1">
      <alignment/>
      <protection hidden="1" locked="0"/>
    </xf>
    <xf numFmtId="0" fontId="7" fillId="0" borderId="42" xfId="0" applyFont="1" applyBorder="1" applyAlignment="1" applyProtection="1">
      <alignment/>
      <protection hidden="1"/>
    </xf>
    <xf numFmtId="0" fontId="7" fillId="8" borderId="42" xfId="0" applyFont="1" applyFill="1" applyBorder="1" applyAlignment="1" applyProtection="1">
      <alignment/>
      <protection hidden="1" locked="0"/>
    </xf>
    <xf numFmtId="0" fontId="7" fillId="0" borderId="37" xfId="0" applyFont="1" applyBorder="1" applyAlignment="1" applyProtection="1">
      <alignment/>
      <protection hidden="1"/>
    </xf>
    <xf numFmtId="0" fontId="7" fillId="0" borderId="39" xfId="0" applyFont="1" applyBorder="1" applyAlignment="1" applyProtection="1">
      <alignment/>
      <protection hidden="1"/>
    </xf>
    <xf numFmtId="0" fontId="7" fillId="8" borderId="32" xfId="0" applyFont="1" applyFill="1" applyBorder="1" applyAlignment="1" applyProtection="1">
      <alignment/>
      <protection hidden="1" locked="0"/>
    </xf>
    <xf numFmtId="0" fontId="7" fillId="0" borderId="27" xfId="0" applyFont="1" applyBorder="1" applyAlignment="1" applyProtection="1">
      <alignment/>
      <protection hidden="1"/>
    </xf>
    <xf numFmtId="0" fontId="7" fillId="0" borderId="33" xfId="0" applyFont="1" applyBorder="1" applyAlignment="1" applyProtection="1">
      <alignment/>
      <protection hidden="1"/>
    </xf>
    <xf numFmtId="0" fontId="7" fillId="0" borderId="38" xfId="0" applyFont="1" applyBorder="1" applyAlignment="1" applyProtection="1">
      <alignment/>
      <protection hidden="1"/>
    </xf>
    <xf numFmtId="0" fontId="7" fillId="0" borderId="40" xfId="0" applyFont="1" applyBorder="1" applyAlignment="1" applyProtection="1">
      <alignment/>
      <protection hidden="1"/>
    </xf>
    <xf numFmtId="0" fontId="7" fillId="0" borderId="46" xfId="0" applyFont="1" applyBorder="1" applyAlignment="1" applyProtection="1">
      <alignment/>
      <protection hidden="1"/>
    </xf>
    <xf numFmtId="0" fontId="7" fillId="0" borderId="49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41" xfId="0" applyFont="1" applyBorder="1" applyAlignment="1" applyProtection="1">
      <alignment/>
      <protection hidden="1"/>
    </xf>
    <xf numFmtId="0" fontId="7" fillId="0" borderId="45" xfId="0" applyFont="1" applyBorder="1" applyAlignment="1" applyProtection="1">
      <alignment/>
      <protection hidden="1"/>
    </xf>
    <xf numFmtId="0" fontId="7" fillId="8" borderId="40" xfId="0" applyFont="1" applyFill="1" applyBorder="1" applyAlignment="1" applyProtection="1">
      <alignment/>
      <protection hidden="1" locked="0"/>
    </xf>
    <xf numFmtId="0" fontId="7" fillId="0" borderId="32" xfId="0" applyFont="1" applyBorder="1" applyAlignment="1" applyProtection="1">
      <alignment/>
      <protection hidden="1"/>
    </xf>
    <xf numFmtId="0" fontId="7" fillId="8" borderId="27" xfId="0" applyFont="1" applyFill="1" applyBorder="1" applyAlignment="1" applyProtection="1">
      <alignment/>
      <protection hidden="1" locked="0"/>
    </xf>
    <xf numFmtId="0" fontId="7" fillId="9" borderId="0" xfId="0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7" fillId="0" borderId="50" xfId="0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 hidden="1"/>
    </xf>
    <xf numFmtId="49" fontId="7" fillId="0" borderId="0" xfId="0" applyNumberFormat="1" applyFont="1" applyAlignment="1" applyProtection="1">
      <alignment horizontal="right"/>
      <protection hidden="1"/>
    </xf>
    <xf numFmtId="0" fontId="7" fillId="0" borderId="52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NumberFormat="1" applyFont="1" applyAlignment="1" applyProtection="1">
      <alignment/>
      <protection hidden="1"/>
    </xf>
    <xf numFmtId="0" fontId="0" fillId="10" borderId="21" xfId="0" applyFill="1" applyBorder="1" applyAlignment="1" applyProtection="1">
      <alignment horizontal="left"/>
      <protection hidden="1"/>
    </xf>
    <xf numFmtId="0" fontId="0" fillId="10" borderId="22" xfId="0" applyFill="1" applyBorder="1" applyAlignment="1" applyProtection="1">
      <alignment horizontal="left"/>
      <protection hidden="1"/>
    </xf>
    <xf numFmtId="0" fontId="0" fillId="10" borderId="53" xfId="0" applyFill="1" applyBorder="1" applyAlignment="1" applyProtection="1">
      <alignment horizontal="left"/>
      <protection hidden="1"/>
    </xf>
    <xf numFmtId="0" fontId="0" fillId="10" borderId="54" xfId="0" applyFill="1" applyBorder="1" applyAlignment="1" applyProtection="1">
      <alignment horizontal="left"/>
      <protection hidden="1"/>
    </xf>
    <xf numFmtId="0" fontId="0" fillId="10" borderId="0" xfId="0" applyFill="1" applyBorder="1" applyAlignment="1" applyProtection="1">
      <alignment horizontal="left"/>
      <protection hidden="1"/>
    </xf>
    <xf numFmtId="0" fontId="0" fillId="10" borderId="55" xfId="0" applyFill="1" applyBorder="1" applyAlignment="1" applyProtection="1">
      <alignment horizontal="left"/>
      <protection hidden="1"/>
    </xf>
    <xf numFmtId="0" fontId="0" fillId="10" borderId="56" xfId="0" applyFill="1" applyBorder="1" applyAlignment="1" applyProtection="1">
      <alignment horizontal="left"/>
      <protection hidden="1"/>
    </xf>
    <xf numFmtId="0" fontId="0" fillId="10" borderId="57" xfId="0" applyFill="1" applyBorder="1" applyAlignment="1" applyProtection="1">
      <alignment/>
      <protection hidden="1"/>
    </xf>
    <xf numFmtId="0" fontId="0" fillId="10" borderId="58" xfId="0" applyFill="1" applyBorder="1" applyAlignment="1" applyProtection="1">
      <alignment/>
      <protection hidden="1"/>
    </xf>
    <xf numFmtId="0" fontId="2" fillId="11" borderId="59" xfId="0" applyFont="1" applyFill="1" applyBorder="1" applyAlignment="1" applyProtection="1">
      <alignment horizontal="center"/>
      <protection hidden="1"/>
    </xf>
    <xf numFmtId="0" fontId="2" fillId="11" borderId="51" xfId="0" applyFont="1" applyFill="1" applyBorder="1" applyAlignment="1" applyProtection="1">
      <alignment horizontal="center"/>
      <protection hidden="1"/>
    </xf>
    <xf numFmtId="0" fontId="2" fillId="11" borderId="60" xfId="0" applyFont="1" applyFill="1" applyBorder="1" applyAlignment="1" applyProtection="1">
      <alignment horizontal="center"/>
      <protection hidden="1"/>
    </xf>
    <xf numFmtId="0" fontId="4" fillId="5" borderId="61" xfId="0" applyFont="1" applyFill="1" applyBorder="1" applyAlignment="1" applyProtection="1">
      <alignment horizontal="center"/>
      <protection hidden="1"/>
    </xf>
    <xf numFmtId="0" fontId="4" fillId="5" borderId="62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/>
      <protection hidden="1"/>
    </xf>
    <xf numFmtId="0" fontId="13" fillId="0" borderId="11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0" fillId="6" borderId="63" xfId="0" applyFill="1" applyBorder="1" applyAlignment="1" applyProtection="1">
      <alignment/>
      <protection hidden="1"/>
    </xf>
    <xf numFmtId="0" fontId="0" fillId="6" borderId="64" xfId="0" applyFill="1" applyBorder="1" applyAlignment="1" applyProtection="1">
      <alignment/>
      <protection hidden="1"/>
    </xf>
    <xf numFmtId="0" fontId="6" fillId="10" borderId="10" xfId="0" applyFont="1" applyFill="1" applyBorder="1" applyAlignment="1" applyProtection="1">
      <alignment horizontal="center"/>
      <protection hidden="1"/>
    </xf>
    <xf numFmtId="0" fontId="0" fillId="10" borderId="8" xfId="0" applyFill="1" applyBorder="1" applyAlignment="1" applyProtection="1">
      <alignment/>
      <protection hidden="1"/>
    </xf>
    <xf numFmtId="0" fontId="0" fillId="10" borderId="6" xfId="0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10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hidden="1"/>
    </xf>
    <xf numFmtId="0" fontId="3" fillId="0" borderId="0" xfId="0" applyNumberFormat="1" applyFont="1" applyAlignment="1" applyProtection="1">
      <alignment horizontal="right"/>
      <protection hidden="1"/>
    </xf>
    <xf numFmtId="173" fontId="0" fillId="0" borderId="0" xfId="0" applyNumberFormat="1" applyAlignment="1" applyProtection="1">
      <alignment horizontal="left"/>
      <protection hidden="1"/>
    </xf>
    <xf numFmtId="0" fontId="10" fillId="10" borderId="32" xfId="0" applyFont="1" applyFill="1" applyBorder="1" applyAlignment="1" applyProtection="1">
      <alignment/>
      <protection hidden="1"/>
    </xf>
    <xf numFmtId="0" fontId="7" fillId="10" borderId="33" xfId="0" applyFont="1" applyFill="1" applyBorder="1" applyAlignment="1" applyProtection="1">
      <alignment/>
      <protection hidden="1"/>
    </xf>
    <xf numFmtId="0" fontId="7" fillId="10" borderId="34" xfId="0" applyFont="1" applyFill="1" applyBorder="1" applyAlignment="1" applyProtection="1">
      <alignment/>
      <protection hidden="1"/>
    </xf>
    <xf numFmtId="0" fontId="0" fillId="3" borderId="0" xfId="0" applyNumberFormat="1" applyFill="1" applyAlignment="1" applyProtection="1">
      <alignment horizontal="left"/>
      <protection hidden="1"/>
    </xf>
    <xf numFmtId="0" fontId="0" fillId="0" borderId="0" xfId="0" applyNumberFormat="1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11" fillId="12" borderId="32" xfId="0" applyFont="1" applyFill="1" applyBorder="1" applyAlignment="1" applyProtection="1">
      <alignment horizontal="center"/>
      <protection hidden="1"/>
    </xf>
    <xf numFmtId="0" fontId="7" fillId="6" borderId="42" xfId="0" applyFont="1" applyFill="1" applyBorder="1" applyAlignment="1" applyProtection="1">
      <alignment horizontal="center"/>
      <protection hidden="1"/>
    </xf>
    <xf numFmtId="0" fontId="0" fillId="12" borderId="0" xfId="0" applyFill="1" applyAlignment="1" applyProtection="1">
      <alignment/>
      <protection hidden="1"/>
    </xf>
    <xf numFmtId="0" fontId="2" fillId="6" borderId="25" xfId="0" applyFont="1" applyFill="1" applyBorder="1" applyAlignment="1" applyProtection="1">
      <alignment/>
      <protection hidden="1" locked="0"/>
    </xf>
    <xf numFmtId="0" fontId="2" fillId="6" borderId="26" xfId="0" applyFont="1" applyFill="1" applyBorder="1" applyAlignment="1" applyProtection="1">
      <alignment/>
      <protection hidden="1" locked="0"/>
    </xf>
    <xf numFmtId="0" fontId="2" fillId="6" borderId="65" xfId="0" applyFont="1" applyFill="1" applyBorder="1" applyAlignment="1" applyProtection="1">
      <alignment/>
      <protection hidden="1" locked="0"/>
    </xf>
    <xf numFmtId="0" fontId="2" fillId="6" borderId="66" xfId="0" applyFont="1" applyFill="1" applyBorder="1" applyAlignment="1" applyProtection="1">
      <alignment/>
      <protection hidden="1" locked="0"/>
    </xf>
    <xf numFmtId="0" fontId="2" fillId="6" borderId="59" xfId="0" applyFont="1" applyFill="1" applyBorder="1" applyAlignment="1" applyProtection="1">
      <alignment/>
      <protection hidden="1" locked="0"/>
    </xf>
    <xf numFmtId="0" fontId="7" fillId="0" borderId="42" xfId="0" applyFont="1" applyBorder="1" applyAlignment="1" applyProtection="1">
      <alignment horizontal="left"/>
      <protection hidden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5" fillId="0" borderId="67" xfId="0" applyFont="1" applyBorder="1" applyAlignment="1">
      <alignment vertical="top" wrapText="1"/>
    </xf>
    <xf numFmtId="0" fontId="26" fillId="0" borderId="68" xfId="0" applyFont="1" applyBorder="1" applyAlignment="1">
      <alignment vertical="top" wrapText="1"/>
    </xf>
    <xf numFmtId="0" fontId="23" fillId="0" borderId="69" xfId="0" applyFont="1" applyBorder="1" applyAlignment="1">
      <alignment vertical="top" wrapText="1"/>
    </xf>
    <xf numFmtId="0" fontId="20" fillId="0" borderId="68" xfId="0" applyFont="1" applyBorder="1" applyAlignment="1">
      <alignment vertical="top" wrapText="1"/>
    </xf>
    <xf numFmtId="0" fontId="27" fillId="0" borderId="70" xfId="0" applyFont="1" applyBorder="1" applyAlignment="1">
      <alignment horizontal="center" vertical="top" wrapText="1"/>
    </xf>
    <xf numFmtId="0" fontId="23" fillId="0" borderId="68" xfId="0" applyFont="1" applyBorder="1" applyAlignment="1">
      <alignment horizontal="center" vertical="top" wrapText="1"/>
    </xf>
    <xf numFmtId="0" fontId="20" fillId="13" borderId="67" xfId="0" applyFont="1" applyFill="1" applyBorder="1" applyAlignment="1">
      <alignment vertical="top" wrapText="1"/>
    </xf>
    <xf numFmtId="0" fontId="28" fillId="0" borderId="71" xfId="0" applyFont="1" applyBorder="1" applyAlignment="1">
      <alignment horizontal="center" vertical="top" wrapText="1"/>
    </xf>
    <xf numFmtId="0" fontId="29" fillId="0" borderId="71" xfId="0" applyFont="1" applyBorder="1" applyAlignment="1">
      <alignment vertical="top" wrapText="1"/>
    </xf>
    <xf numFmtId="0" fontId="25" fillId="0" borderId="71" xfId="0" applyFont="1" applyBorder="1" applyAlignment="1">
      <alignment horizontal="center" vertical="top" wrapText="1"/>
    </xf>
    <xf numFmtId="0" fontId="20" fillId="0" borderId="72" xfId="0" applyFont="1" applyBorder="1" applyAlignment="1">
      <alignment horizontal="center" vertical="top" wrapText="1"/>
    </xf>
    <xf numFmtId="0" fontId="23" fillId="0" borderId="73" xfId="0" applyFont="1" applyBorder="1" applyAlignment="1">
      <alignment horizontal="center" vertical="top" wrapText="1"/>
    </xf>
    <xf numFmtId="0" fontId="23" fillId="0" borderId="72" xfId="0" applyFont="1" applyBorder="1" applyAlignment="1">
      <alignment horizontal="center" vertical="top" wrapText="1"/>
    </xf>
    <xf numFmtId="0" fontId="20" fillId="0" borderId="71" xfId="0" applyFont="1" applyBorder="1" applyAlignment="1">
      <alignment horizontal="center" vertical="top" wrapText="1"/>
    </xf>
    <xf numFmtId="0" fontId="23" fillId="0" borderId="71" xfId="0" applyFont="1" applyBorder="1" applyAlignment="1">
      <alignment horizontal="center" vertical="top" wrapText="1"/>
    </xf>
    <xf numFmtId="0" fontId="23" fillId="0" borderId="71" xfId="0" applyFont="1" applyBorder="1" applyAlignment="1">
      <alignment vertical="top" wrapText="1"/>
    </xf>
    <xf numFmtId="0" fontId="20" fillId="0" borderId="74" xfId="0" applyFont="1" applyBorder="1" applyAlignment="1">
      <alignment vertical="top" wrapText="1"/>
    </xf>
    <xf numFmtId="0" fontId="20" fillId="0" borderId="71" xfId="0" applyFont="1" applyBorder="1" applyAlignment="1">
      <alignment vertical="top" wrapText="1"/>
    </xf>
    <xf numFmtId="0" fontId="20" fillId="13" borderId="75" xfId="0" applyFont="1" applyFill="1" applyBorder="1" applyAlignment="1">
      <alignment vertical="top" wrapText="1"/>
    </xf>
    <xf numFmtId="0" fontId="20" fillId="0" borderId="73" xfId="0" applyFont="1" applyBorder="1" applyAlignment="1">
      <alignment horizontal="center" vertical="top" wrapText="1"/>
    </xf>
    <xf numFmtId="0" fontId="20" fillId="0" borderId="69" xfId="0" applyFont="1" applyBorder="1" applyAlignment="1">
      <alignment horizontal="center" vertical="top" wrapText="1"/>
    </xf>
    <xf numFmtId="0" fontId="23" fillId="0" borderId="76" xfId="0" applyFont="1" applyBorder="1" applyAlignment="1">
      <alignment horizontal="center" vertical="top" wrapText="1"/>
    </xf>
    <xf numFmtId="0" fontId="20" fillId="0" borderId="77" xfId="0" applyFont="1" applyBorder="1" applyAlignment="1">
      <alignment horizontal="center" vertical="top" wrapText="1"/>
    </xf>
    <xf numFmtId="0" fontId="30" fillId="0" borderId="70" xfId="0" applyFont="1" applyBorder="1" applyAlignment="1">
      <alignment horizontal="center" vertical="top" wrapText="1"/>
    </xf>
    <xf numFmtId="0" fontId="20" fillId="13" borderId="78" xfId="0" applyFont="1" applyFill="1" applyBorder="1" applyAlignment="1">
      <alignment vertical="top" wrapText="1"/>
    </xf>
    <xf numFmtId="0" fontId="20" fillId="0" borderId="79" xfId="0" applyFont="1" applyBorder="1" applyAlignment="1">
      <alignment horizontal="center" vertical="top" wrapText="1"/>
    </xf>
    <xf numFmtId="0" fontId="20" fillId="0" borderId="80" xfId="0" applyFont="1" applyBorder="1" applyAlignment="1">
      <alignment horizontal="center" vertical="top" wrapText="1"/>
    </xf>
    <xf numFmtId="0" fontId="23" fillId="0" borderId="80" xfId="0" applyFont="1" applyBorder="1" applyAlignment="1">
      <alignment horizontal="center" vertical="top" wrapText="1"/>
    </xf>
    <xf numFmtId="0" fontId="20" fillId="13" borderId="81" xfId="0" applyFont="1" applyFill="1" applyBorder="1" applyAlignment="1">
      <alignment vertical="top" wrapText="1"/>
    </xf>
    <xf numFmtId="0" fontId="20" fillId="13" borderId="82" xfId="0" applyFont="1" applyFill="1" applyBorder="1" applyAlignment="1">
      <alignment vertical="top" wrapText="1"/>
    </xf>
    <xf numFmtId="0" fontId="20" fillId="13" borderId="83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32" fillId="0" borderId="0" xfId="0" applyFont="1" applyAlignment="1">
      <alignment/>
    </xf>
    <xf numFmtId="0" fontId="23" fillId="0" borderId="79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33" fillId="0" borderId="79" xfId="0" applyFont="1" applyBorder="1" applyAlignment="1">
      <alignment vertical="top" wrapText="1"/>
    </xf>
    <xf numFmtId="0" fontId="35" fillId="0" borderId="0" xfId="0" applyFont="1" applyAlignment="1">
      <alignment horizontal="right" vertical="top" wrapText="1"/>
    </xf>
    <xf numFmtId="0" fontId="33" fillId="0" borderId="0" xfId="0" applyFont="1" applyAlignment="1">
      <alignment vertical="top" wrapText="1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15" fontId="38" fillId="0" borderId="0" xfId="0" applyNumberFormat="1" applyFont="1" applyAlignment="1">
      <alignment/>
    </xf>
    <xf numFmtId="0" fontId="34" fillId="0" borderId="0" xfId="0" applyFont="1" applyAlignment="1">
      <alignment wrapText="1"/>
    </xf>
    <xf numFmtId="172" fontId="0" fillId="0" borderId="0" xfId="0" applyNumberFormat="1" applyAlignment="1" applyProtection="1">
      <alignment horizontal="left"/>
      <protection hidden="1" locked="0"/>
    </xf>
    <xf numFmtId="0" fontId="6" fillId="0" borderId="84" xfId="0" applyFont="1" applyBorder="1" applyAlignment="1" applyProtection="1">
      <alignment horizontal="center"/>
      <protection hidden="1"/>
    </xf>
    <xf numFmtId="0" fontId="0" fillId="0" borderId="85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10" fillId="7" borderId="86" xfId="0" applyFont="1" applyFill="1" applyBorder="1" applyAlignment="1" applyProtection="1">
      <alignment horizontal="center"/>
      <protection hidden="1"/>
    </xf>
    <xf numFmtId="0" fontId="10" fillId="7" borderId="87" xfId="0" applyFont="1" applyFill="1" applyBorder="1" applyAlignment="1" applyProtection="1">
      <alignment horizontal="center"/>
      <protection hidden="1"/>
    </xf>
    <xf numFmtId="0" fontId="10" fillId="0" borderId="53" xfId="0" applyFont="1" applyBorder="1" applyAlignment="1" applyProtection="1">
      <alignment horizontal="center"/>
      <protection hidden="1"/>
    </xf>
    <xf numFmtId="0" fontId="10" fillId="0" borderId="55" xfId="0" applyFont="1" applyBorder="1" applyAlignment="1" applyProtection="1">
      <alignment horizontal="center"/>
      <protection hidden="1"/>
    </xf>
    <xf numFmtId="0" fontId="11" fillId="10" borderId="32" xfId="0" applyFont="1" applyFill="1" applyBorder="1" applyAlignment="1" applyProtection="1">
      <alignment horizontal="center"/>
      <protection hidden="1"/>
    </xf>
    <xf numFmtId="0" fontId="11" fillId="10" borderId="34" xfId="0" applyFont="1" applyFill="1" applyBorder="1" applyAlignment="1" applyProtection="1">
      <alignment horizontal="center"/>
      <protection hidden="1"/>
    </xf>
    <xf numFmtId="0" fontId="6" fillId="0" borderId="88" xfId="0" applyFont="1" applyBorder="1" applyAlignment="1" applyProtection="1">
      <alignment horizontal="center"/>
      <protection hidden="1"/>
    </xf>
    <xf numFmtId="0" fontId="0" fillId="10" borderId="37" xfId="0" applyFont="1" applyFill="1" applyBorder="1" applyAlignment="1" applyProtection="1">
      <alignment horizontal="center"/>
      <protection hidden="1"/>
    </xf>
    <xf numFmtId="0" fontId="0" fillId="10" borderId="39" xfId="0" applyFont="1" applyFill="1" applyBorder="1" applyAlignment="1" applyProtection="1">
      <alignment horizontal="center"/>
      <protection hidden="1"/>
    </xf>
    <xf numFmtId="0" fontId="0" fillId="10" borderId="41" xfId="0" applyFont="1" applyFill="1" applyBorder="1" applyAlignment="1" applyProtection="1">
      <alignment horizontal="center"/>
      <protection hidden="1"/>
    </xf>
    <xf numFmtId="0" fontId="14" fillId="0" borderId="27" xfId="0" applyFont="1" applyBorder="1" applyAlignment="1" applyProtection="1">
      <alignment horizontal="center"/>
      <protection hidden="1"/>
    </xf>
    <xf numFmtId="0" fontId="14" fillId="0" borderId="40" xfId="0" applyFont="1" applyBorder="1" applyAlignment="1" applyProtection="1">
      <alignment horizontal="center"/>
      <protection hidden="1"/>
    </xf>
    <xf numFmtId="0" fontId="9" fillId="0" borderId="89" xfId="0" applyFont="1" applyBorder="1" applyAlignment="1" applyProtection="1">
      <alignment horizontal="center"/>
      <protection hidden="1"/>
    </xf>
    <xf numFmtId="0" fontId="9" fillId="0" borderId="90" xfId="0" applyFont="1" applyBorder="1" applyAlignment="1" applyProtection="1">
      <alignment horizontal="center"/>
      <protection hidden="1"/>
    </xf>
    <xf numFmtId="0" fontId="14" fillId="0" borderId="38" xfId="0" applyFont="1" applyBorder="1" applyAlignment="1" applyProtection="1">
      <alignment horizontal="center"/>
      <protection hidden="1"/>
    </xf>
    <xf numFmtId="0" fontId="7" fillId="14" borderId="32" xfId="0" applyFont="1" applyFill="1" applyBorder="1" applyAlignment="1" applyProtection="1">
      <alignment horizontal="center" vertical="center"/>
      <protection hidden="1"/>
    </xf>
    <xf numFmtId="0" fontId="0" fillId="14" borderId="33" xfId="0" applyFill="1" applyBorder="1" applyAlignment="1">
      <alignment/>
    </xf>
    <xf numFmtId="0" fontId="0" fillId="14" borderId="34" xfId="0" applyFill="1" applyBorder="1" applyAlignment="1">
      <alignment/>
    </xf>
    <xf numFmtId="0" fontId="9" fillId="0" borderId="27" xfId="0" applyFont="1" applyBorder="1" applyAlignment="1" applyProtection="1">
      <alignment horizontal="center"/>
      <protection hidden="1"/>
    </xf>
    <xf numFmtId="0" fontId="9" fillId="0" borderId="40" xfId="0" applyFont="1" applyBorder="1" applyAlignment="1" applyProtection="1">
      <alignment horizontal="center"/>
      <protection hidden="1"/>
    </xf>
    <xf numFmtId="0" fontId="10" fillId="10" borderId="46" xfId="0" applyFont="1" applyFill="1" applyBorder="1" applyAlignment="1" applyProtection="1">
      <alignment/>
      <protection hidden="1"/>
    </xf>
    <xf numFmtId="0" fontId="10" fillId="10" borderId="45" xfId="0" applyFont="1" applyFill="1" applyBorder="1" applyAlignment="1" applyProtection="1">
      <alignment/>
      <protection hidden="1"/>
    </xf>
    <xf numFmtId="0" fontId="10" fillId="10" borderId="49" xfId="0" applyFont="1" applyFill="1" applyBorder="1" applyAlignment="1" applyProtection="1">
      <alignment/>
      <protection hidden="1"/>
    </xf>
    <xf numFmtId="0" fontId="10" fillId="10" borderId="50" xfId="0" applyFont="1" applyFill="1" applyBorder="1" applyAlignment="1" applyProtection="1">
      <alignment/>
      <protection hidden="1"/>
    </xf>
    <xf numFmtId="0" fontId="10" fillId="10" borderId="0" xfId="0" applyFont="1" applyFill="1" applyBorder="1" applyAlignment="1" applyProtection="1">
      <alignment/>
      <protection hidden="1"/>
    </xf>
    <xf numFmtId="0" fontId="10" fillId="10" borderId="91" xfId="0" applyFont="1" applyFill="1" applyBorder="1" applyAlignment="1" applyProtection="1">
      <alignment/>
      <protection hidden="1"/>
    </xf>
    <xf numFmtId="0" fontId="14" fillId="0" borderId="49" xfId="0" applyFont="1" applyBorder="1" applyAlignment="1" applyProtection="1">
      <alignment horizontal="center"/>
      <protection hidden="1"/>
    </xf>
    <xf numFmtId="0" fontId="14" fillId="10" borderId="46" xfId="0" applyFont="1" applyFill="1" applyBorder="1" applyAlignment="1" applyProtection="1">
      <alignment horizontal="center"/>
      <protection hidden="1"/>
    </xf>
    <xf numFmtId="0" fontId="16" fillId="10" borderId="45" xfId="0" applyFont="1" applyFill="1" applyBorder="1" applyAlignment="1" applyProtection="1">
      <alignment horizontal="center"/>
      <protection hidden="1"/>
    </xf>
    <xf numFmtId="0" fontId="16" fillId="10" borderId="49" xfId="0" applyFont="1" applyFill="1" applyBorder="1" applyAlignment="1" applyProtection="1">
      <alignment horizontal="center"/>
      <protection hidden="1"/>
    </xf>
    <xf numFmtId="0" fontId="16" fillId="10" borderId="37" xfId="0" applyFont="1" applyFill="1" applyBorder="1" applyAlignment="1" applyProtection="1">
      <alignment horizontal="center"/>
      <protection hidden="1"/>
    </xf>
    <xf numFmtId="0" fontId="16" fillId="10" borderId="39" xfId="0" applyFont="1" applyFill="1" applyBorder="1" applyAlignment="1" applyProtection="1">
      <alignment horizontal="center"/>
      <protection hidden="1"/>
    </xf>
    <xf numFmtId="0" fontId="16" fillId="10" borderId="41" xfId="0" applyFont="1" applyFill="1" applyBorder="1" applyAlignment="1" applyProtection="1">
      <alignment horizontal="center"/>
      <protection hidden="1"/>
    </xf>
    <xf numFmtId="0" fontId="0" fillId="0" borderId="92" xfId="0" applyFont="1" applyBorder="1" applyAlignment="1" applyProtection="1">
      <alignment horizontal="left"/>
      <protection hidden="1"/>
    </xf>
    <xf numFmtId="0" fontId="0" fillId="0" borderId="93" xfId="0" applyBorder="1" applyAlignment="1">
      <alignment horizontal="left"/>
    </xf>
    <xf numFmtId="0" fontId="7" fillId="0" borderId="93" xfId="0" applyFont="1" applyBorder="1" applyAlignment="1" applyProtection="1">
      <alignment/>
      <protection hidden="1"/>
    </xf>
    <xf numFmtId="0" fontId="0" fillId="0" borderId="94" xfId="0" applyBorder="1" applyAlignment="1">
      <alignment/>
    </xf>
    <xf numFmtId="0" fontId="0" fillId="0" borderId="51" xfId="0" applyFont="1" applyBorder="1" applyAlignment="1" applyProtection="1">
      <alignment horizontal="left"/>
      <protection hidden="1"/>
    </xf>
    <xf numFmtId="0" fontId="0" fillId="0" borderId="15" xfId="0" applyBorder="1" applyAlignment="1">
      <alignment horizontal="left"/>
    </xf>
    <xf numFmtId="0" fontId="7" fillId="0" borderId="15" xfId="0" applyFont="1" applyBorder="1" applyAlignment="1" applyProtection="1">
      <alignment/>
      <protection hidden="1"/>
    </xf>
    <xf numFmtId="0" fontId="0" fillId="0" borderId="52" xfId="0" applyBorder="1" applyAlignment="1">
      <alignment/>
    </xf>
    <xf numFmtId="0" fontId="0" fillId="0" borderId="60" xfId="0" applyFont="1" applyBorder="1" applyAlignment="1" applyProtection="1">
      <alignment horizontal="left"/>
      <protection hidden="1"/>
    </xf>
    <xf numFmtId="0" fontId="0" fillId="0" borderId="95" xfId="0" applyBorder="1" applyAlignment="1">
      <alignment horizontal="left"/>
    </xf>
    <xf numFmtId="0" fontId="7" fillId="0" borderId="95" xfId="0" applyFont="1" applyBorder="1" applyAlignment="1" applyProtection="1">
      <alignment/>
      <protection hidden="1"/>
    </xf>
    <xf numFmtId="0" fontId="0" fillId="0" borderId="96" xfId="0" applyBorder="1" applyAlignment="1">
      <alignment/>
    </xf>
    <xf numFmtId="0" fontId="10" fillId="10" borderId="21" xfId="0" applyFont="1" applyFill="1" applyBorder="1" applyAlignment="1" applyProtection="1">
      <alignment horizontal="center"/>
      <protection hidden="1"/>
    </xf>
    <xf numFmtId="0" fontId="10" fillId="10" borderId="22" xfId="0" applyFont="1" applyFill="1" applyBorder="1" applyAlignment="1" applyProtection="1">
      <alignment horizontal="center"/>
      <protection hidden="1"/>
    </xf>
    <xf numFmtId="0" fontId="10" fillId="10" borderId="53" xfId="0" applyFont="1" applyFill="1" applyBorder="1" applyAlignment="1" applyProtection="1">
      <alignment horizontal="center"/>
      <protection hidden="1"/>
    </xf>
    <xf numFmtId="0" fontId="10" fillId="10" borderId="54" xfId="0" applyFont="1" applyFill="1" applyBorder="1" applyAlignment="1" applyProtection="1">
      <alignment horizontal="center"/>
      <protection hidden="1"/>
    </xf>
    <xf numFmtId="0" fontId="10" fillId="10" borderId="0" xfId="0" applyFont="1" applyFill="1" applyBorder="1" applyAlignment="1" applyProtection="1">
      <alignment horizontal="center"/>
      <protection hidden="1"/>
    </xf>
    <xf numFmtId="0" fontId="10" fillId="10" borderId="55" xfId="0" applyFont="1" applyFill="1" applyBorder="1" applyAlignment="1" applyProtection="1">
      <alignment horizontal="center"/>
      <protection hidden="1"/>
    </xf>
    <xf numFmtId="0" fontId="7" fillId="10" borderId="56" xfId="0" applyFont="1" applyFill="1" applyBorder="1" applyAlignment="1" applyProtection="1">
      <alignment horizontal="center"/>
      <protection hidden="1"/>
    </xf>
    <xf numFmtId="0" fontId="0" fillId="10" borderId="57" xfId="0" applyFill="1" applyBorder="1" applyAlignment="1">
      <alignment horizontal="center"/>
    </xf>
    <xf numFmtId="0" fontId="0" fillId="10" borderId="58" xfId="0" applyFill="1" applyBorder="1" applyAlignment="1">
      <alignment horizontal="center"/>
    </xf>
    <xf numFmtId="0" fontId="7" fillId="0" borderId="27" xfId="0" applyFont="1" applyBorder="1" applyAlignment="1" applyProtection="1">
      <alignment horizontal="center"/>
      <protection hidden="1"/>
    </xf>
    <xf numFmtId="0" fontId="7" fillId="0" borderId="4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0" fillId="0" borderId="15" xfId="0" applyBorder="1" applyAlignment="1">
      <alignment/>
    </xf>
    <xf numFmtId="0" fontId="0" fillId="0" borderId="37" xfId="0" applyFont="1" applyBorder="1" applyAlignment="1" applyProtection="1">
      <alignment horizontal="left"/>
      <protection hidden="1"/>
    </xf>
    <xf numFmtId="0" fontId="0" fillId="0" borderId="39" xfId="0" applyBorder="1" applyAlignment="1">
      <alignment horizontal="left"/>
    </xf>
    <xf numFmtId="0" fontId="0" fillId="0" borderId="39" xfId="0" applyBorder="1" applyAlignment="1">
      <alignment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7" fillId="0" borderId="49" xfId="0" applyFont="1" applyBorder="1" applyAlignment="1" applyProtection="1">
      <alignment horizontal="center"/>
      <protection hidden="1"/>
    </xf>
    <xf numFmtId="0" fontId="7" fillId="0" borderId="41" xfId="0" applyFont="1" applyBorder="1" applyAlignment="1" applyProtection="1">
      <alignment horizont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7" fillId="0" borderId="49" xfId="0" applyFont="1" applyBorder="1" applyAlignment="1" applyProtection="1">
      <alignment horizontal="center" vertical="center"/>
      <protection hidden="1"/>
    </xf>
    <xf numFmtId="0" fontId="0" fillId="14" borderId="33" xfId="0" applyFill="1" applyBorder="1" applyAlignment="1">
      <alignment horizontal="center"/>
    </xf>
    <xf numFmtId="0" fontId="0" fillId="0" borderId="46" xfId="0" applyFont="1" applyBorder="1" applyAlignment="1" applyProtection="1">
      <alignment horizontal="left"/>
      <protection hidden="1"/>
    </xf>
    <xf numFmtId="0" fontId="0" fillId="0" borderId="45" xfId="0" applyBorder="1" applyAlignment="1">
      <alignment horizontal="left"/>
    </xf>
    <xf numFmtId="0" fontId="0" fillId="0" borderId="45" xfId="0" applyBorder="1" applyAlignment="1">
      <alignment/>
    </xf>
    <xf numFmtId="0" fontId="7" fillId="9" borderId="15" xfId="0" applyFont="1" applyFill="1" applyBorder="1" applyAlignment="1" applyProtection="1">
      <alignment/>
      <protection hidden="1"/>
    </xf>
    <xf numFmtId="0" fontId="0" fillId="9" borderId="52" xfId="0" applyFill="1" applyBorder="1" applyAlignment="1">
      <alignment/>
    </xf>
    <xf numFmtId="0" fontId="23" fillId="0" borderId="97" xfId="0" applyFont="1" applyBorder="1" applyAlignment="1">
      <alignment horizontal="center" vertical="top" wrapText="1"/>
    </xf>
    <xf numFmtId="0" fontId="23" fillId="0" borderId="68" xfId="0" applyFont="1" applyBorder="1" applyAlignment="1">
      <alignment horizontal="center" vertical="top" wrapText="1"/>
    </xf>
    <xf numFmtId="0" fontId="30" fillId="13" borderId="97" xfId="0" applyFont="1" applyFill="1" applyBorder="1" applyAlignment="1">
      <alignment horizontal="center" vertical="top" wrapText="1"/>
    </xf>
    <xf numFmtId="0" fontId="30" fillId="13" borderId="68" xfId="0" applyFont="1" applyFill="1" applyBorder="1" applyAlignment="1">
      <alignment horizontal="center" vertical="top" wrapText="1"/>
    </xf>
    <xf numFmtId="0" fontId="30" fillId="13" borderId="98" xfId="0" applyFont="1" applyFill="1" applyBorder="1" applyAlignment="1">
      <alignment horizontal="center" vertical="top" wrapText="1"/>
    </xf>
    <xf numFmtId="0" fontId="30" fillId="13" borderId="73" xfId="0" applyFont="1" applyFill="1" applyBorder="1" applyAlignment="1">
      <alignment horizontal="center" vertical="top" wrapText="1"/>
    </xf>
    <xf numFmtId="0" fontId="30" fillId="15" borderId="99" xfId="0" applyFont="1" applyFill="1" applyBorder="1" applyAlignment="1">
      <alignment horizontal="center" vertical="top" wrapText="1"/>
    </xf>
    <xf numFmtId="0" fontId="30" fillId="15" borderId="70" xfId="0" applyFont="1" applyFill="1" applyBorder="1" applyAlignment="1">
      <alignment horizontal="center" vertical="top" wrapText="1"/>
    </xf>
    <xf numFmtId="0" fontId="3" fillId="0" borderId="50" xfId="0" applyFont="1" applyBorder="1" applyAlignment="1" applyProtection="1">
      <alignment horizontal="left"/>
      <protection hidden="1"/>
    </xf>
    <xf numFmtId="0" fontId="3" fillId="0" borderId="37" xfId="0" applyFont="1" applyBorder="1" applyAlignment="1" applyProtection="1">
      <alignment horizontal="left"/>
      <protection hidden="1"/>
    </xf>
    <xf numFmtId="0" fontId="32" fillId="0" borderId="0" xfId="0" applyFont="1" applyAlignment="1">
      <alignment horizontal="right"/>
    </xf>
    <xf numFmtId="0" fontId="23" fillId="0" borderId="71" xfId="0" applyFont="1" applyBorder="1" applyAlignment="1">
      <alignment horizontal="right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BC75"/>
  <sheetViews>
    <sheetView view="pageBreakPreview" zoomScale="75" zoomScaleNormal="75" zoomScaleSheetLayoutView="75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3.57421875" style="2" customWidth="1"/>
    <col min="2" max="2" width="18.7109375" style="6" bestFit="1" customWidth="1"/>
    <col min="3" max="3" width="21.7109375" style="6" bestFit="1" customWidth="1"/>
    <col min="4" max="4" width="6.421875" style="6" customWidth="1"/>
    <col min="5" max="5" width="4.7109375" style="6" customWidth="1"/>
    <col min="6" max="6" width="3.7109375" style="6" customWidth="1"/>
    <col min="7" max="7" width="16.28125" style="6" bestFit="1" customWidth="1"/>
    <col min="8" max="8" width="20.7109375" style="6" customWidth="1"/>
    <col min="9" max="10" width="5.7109375" style="6" customWidth="1"/>
    <col min="11" max="11" width="4.57421875" style="6" customWidth="1"/>
    <col min="12" max="12" width="15.8515625" style="6" bestFit="1" customWidth="1"/>
    <col min="13" max="13" width="20.421875" style="6" customWidth="1"/>
    <col min="14" max="15" width="5.7109375" style="6" customWidth="1"/>
    <col min="16" max="16" width="3.7109375" style="6" customWidth="1"/>
    <col min="17" max="17" width="17.140625" style="6" bestFit="1" customWidth="1"/>
    <col min="18" max="18" width="19.421875" style="6" bestFit="1" customWidth="1"/>
    <col min="19" max="20" width="5.7109375" style="6" customWidth="1"/>
    <col min="21" max="21" width="3.57421875" style="6" customWidth="1"/>
    <col min="22" max="22" width="17.00390625" style="6" customWidth="1"/>
    <col min="23" max="23" width="20.57421875" style="6" bestFit="1" customWidth="1"/>
    <col min="24" max="25" width="5.7109375" style="6" customWidth="1"/>
    <col min="26" max="26" width="3.57421875" style="6" customWidth="1"/>
    <col min="27" max="27" width="17.28125" style="6" customWidth="1"/>
    <col min="28" max="28" width="20.57421875" style="6" bestFit="1" customWidth="1"/>
    <col min="29" max="31" width="5.7109375" style="6" customWidth="1"/>
    <col min="32" max="32" width="18.00390625" style="6" bestFit="1" customWidth="1"/>
    <col min="33" max="33" width="21.421875" style="6" bestFit="1" customWidth="1"/>
    <col min="34" max="35" width="5.7109375" style="6" customWidth="1"/>
    <col min="36" max="36" width="3.57421875" style="6" customWidth="1"/>
    <col min="37" max="38" width="18.7109375" style="6" customWidth="1"/>
    <col min="39" max="40" width="5.7109375" style="6" customWidth="1"/>
    <col min="41" max="41" width="18.7109375" style="6" hidden="1" customWidth="1"/>
    <col min="42" max="42" width="5.7109375" style="6" hidden="1" customWidth="1"/>
    <col min="43" max="46" width="18.7109375" style="6" hidden="1" customWidth="1"/>
    <col min="47" max="47" width="5.7109375" style="6" hidden="1" customWidth="1"/>
    <col min="48" max="51" width="18.7109375" style="6" hidden="1" customWidth="1"/>
    <col min="52" max="52" width="5.7109375" style="6" hidden="1" customWidth="1"/>
    <col min="53" max="54" width="18.7109375" style="6" hidden="1" customWidth="1"/>
    <col min="55" max="16384" width="0" style="6" hidden="1" customWidth="1"/>
  </cols>
  <sheetData>
    <row r="1" spans="1:20" ht="12.75">
      <c r="A1" s="1" t="s">
        <v>0</v>
      </c>
      <c r="B1" s="1"/>
      <c r="C1" s="1"/>
      <c r="D1" s="2"/>
      <c r="E1" s="3" t="s">
        <v>165</v>
      </c>
      <c r="F1" s="3"/>
      <c r="G1" s="3"/>
      <c r="H1" s="3"/>
      <c r="I1" s="3"/>
      <c r="J1" s="3"/>
      <c r="K1" s="3"/>
      <c r="L1" s="3"/>
      <c r="M1" s="163" t="s">
        <v>30</v>
      </c>
      <c r="N1" s="1">
        <f>$C$75+$H$75+$M$75+$R$75+$W$75+$AB$75+$AG$75+$AL$75</f>
        <v>99</v>
      </c>
      <c r="O1" s="1"/>
      <c r="P1" s="166" t="s">
        <v>32</v>
      </c>
      <c r="Q1" s="166"/>
      <c r="R1" s="166"/>
      <c r="S1" s="166"/>
      <c r="T1" s="166"/>
    </row>
    <row r="2" spans="1:20" ht="12.75">
      <c r="A2" s="1" t="s">
        <v>1</v>
      </c>
      <c r="B2" s="1"/>
      <c r="C2" s="1"/>
      <c r="D2" s="2"/>
      <c r="E2" s="4" t="s">
        <v>45</v>
      </c>
      <c r="F2" s="4" t="s">
        <v>46</v>
      </c>
      <c r="G2" s="4" t="s">
        <v>47</v>
      </c>
      <c r="H2" s="4" t="s">
        <v>48</v>
      </c>
      <c r="I2" s="4" t="s">
        <v>49</v>
      </c>
      <c r="J2" s="4" t="s">
        <v>50</v>
      </c>
      <c r="K2" s="4" t="s">
        <v>51</v>
      </c>
      <c r="L2" s="4" t="s">
        <v>52</v>
      </c>
      <c r="M2" s="1"/>
      <c r="N2" s="1"/>
      <c r="O2" s="1"/>
      <c r="P2" s="166" t="s">
        <v>34</v>
      </c>
      <c r="Q2" s="166"/>
      <c r="R2" s="166"/>
      <c r="S2" s="166"/>
      <c r="T2" s="166"/>
    </row>
    <row r="3" spans="1:20" ht="13.5" thickBot="1">
      <c r="A3" s="1" t="s">
        <v>17</v>
      </c>
      <c r="B3" s="95" t="s">
        <v>23</v>
      </c>
      <c r="C3" s="163" t="s">
        <v>18</v>
      </c>
      <c r="D3" s="217">
        <v>37569</v>
      </c>
      <c r="E3" s="217"/>
      <c r="F3" s="217"/>
      <c r="G3" s="217"/>
      <c r="H3" s="5"/>
      <c r="I3" s="5"/>
      <c r="J3" s="5"/>
      <c r="K3" s="5"/>
      <c r="L3" s="5"/>
      <c r="M3" s="5"/>
      <c r="O3" s="5"/>
      <c r="P3" s="166" t="s">
        <v>33</v>
      </c>
      <c r="Q3" s="166"/>
      <c r="R3" s="166"/>
      <c r="S3" s="166"/>
      <c r="T3" s="166"/>
    </row>
    <row r="4" spans="1:55" s="1" customFormat="1" ht="13.5" thickTop="1">
      <c r="A4" s="126" t="str">
        <f>$E$1</f>
        <v>Wolfgang-Welz-Gedächtnisturnier 2002 Frauen U19</v>
      </c>
      <c r="B4" s="127"/>
      <c r="C4" s="128"/>
      <c r="F4" s="126" t="str">
        <f>$E$1</f>
        <v>Wolfgang-Welz-Gedächtnisturnier 2002 Frauen U19</v>
      </c>
      <c r="G4" s="127"/>
      <c r="H4" s="128"/>
      <c r="K4" s="126" t="str">
        <f>$E$1</f>
        <v>Wolfgang-Welz-Gedächtnisturnier 2002 Frauen U19</v>
      </c>
      <c r="L4" s="127"/>
      <c r="M4" s="128"/>
      <c r="P4" s="126" t="str">
        <f>$E$1</f>
        <v>Wolfgang-Welz-Gedächtnisturnier 2002 Frauen U19</v>
      </c>
      <c r="Q4" s="127"/>
      <c r="R4" s="128"/>
      <c r="U4" s="126" t="str">
        <f>$E$1</f>
        <v>Wolfgang-Welz-Gedächtnisturnier 2002 Frauen U19</v>
      </c>
      <c r="V4" s="127"/>
      <c r="W4" s="128"/>
      <c r="Z4" s="126" t="str">
        <f>$E$1</f>
        <v>Wolfgang-Welz-Gedächtnisturnier 2002 Frauen U19</v>
      </c>
      <c r="AA4" s="127"/>
      <c r="AB4" s="128"/>
      <c r="AE4" s="126" t="str">
        <f>$E$1</f>
        <v>Wolfgang-Welz-Gedächtnisturnier 2002 Frauen U19</v>
      </c>
      <c r="AF4" s="127"/>
      <c r="AG4" s="128"/>
      <c r="AJ4" s="126" t="str">
        <f>$E$1</f>
        <v>Wolfgang-Welz-Gedächtnisturnier 2002 Frauen U19</v>
      </c>
      <c r="AK4" s="127"/>
      <c r="AL4" s="128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s="1" customFormat="1" ht="12.75">
      <c r="A5" s="129" t="str">
        <f>"Gewichtsklasse: "&amp;E$2</f>
        <v>Gewichtsklasse: -44</v>
      </c>
      <c r="B5" s="130"/>
      <c r="C5" s="131"/>
      <c r="F5" s="129" t="str">
        <f>"Gewichtsklasse: "&amp;F$2</f>
        <v>Gewichtsklasse: -48</v>
      </c>
      <c r="G5" s="130"/>
      <c r="H5" s="131"/>
      <c r="K5" s="129" t="str">
        <f>"Gewichtsklasse: "&amp;G$2</f>
        <v>Gewichtsklasse: -52</v>
      </c>
      <c r="L5" s="130"/>
      <c r="M5" s="131"/>
      <c r="P5" s="129" t="str">
        <f>"Gewichtsklasse: "&amp;H$2</f>
        <v>Gewichtsklasse: -57</v>
      </c>
      <c r="Q5" s="130"/>
      <c r="R5" s="131"/>
      <c r="U5" s="129" t="str">
        <f>"Gewichtsklasse: "&amp;I$2</f>
        <v>Gewichtsklasse: -63</v>
      </c>
      <c r="V5" s="130"/>
      <c r="W5" s="131"/>
      <c r="Z5" s="129" t="str">
        <f>"Gewichtsklasse: "&amp;J$2</f>
        <v>Gewichtsklasse: -70</v>
      </c>
      <c r="AA5" s="130"/>
      <c r="AB5" s="131"/>
      <c r="AE5" s="129" t="str">
        <f>"Gewichtsklasse: "&amp;K$2</f>
        <v>Gewichtsklasse: -78</v>
      </c>
      <c r="AF5" s="130"/>
      <c r="AG5" s="131"/>
      <c r="AJ5" s="129" t="str">
        <f>"Gewichtsklasse: "&amp;L$2</f>
        <v>Gewichtsklasse: +78</v>
      </c>
      <c r="AK5" s="130"/>
      <c r="AL5" s="131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38" ht="13.5" thickBot="1">
      <c r="A6" s="132" t="str">
        <f>"Anzahl der Teilnehmer der Gewichtsklasse: "&amp;COUNTA(B9:B72)</f>
        <v>Anzahl der Teilnehmer der Gewichtsklasse: 2</v>
      </c>
      <c r="B6" s="133"/>
      <c r="C6" s="134"/>
      <c r="F6" s="132" t="str">
        <f>"Anzahl der Teilnehmer der Gewichtsklasse: "&amp;COUNTA(G9:G72)</f>
        <v>Anzahl der Teilnehmer der Gewichtsklasse: 10</v>
      </c>
      <c r="G6" s="133"/>
      <c r="H6" s="134"/>
      <c r="K6" s="132" t="str">
        <f>"Anzahl der Teilnehmer der Gewichtsklasse: "&amp;COUNTA(L9:L72)</f>
        <v>Anzahl der Teilnehmer der Gewichtsklasse: 16</v>
      </c>
      <c r="L6" s="133"/>
      <c r="M6" s="134"/>
      <c r="P6" s="132" t="str">
        <f>"Anzahl der Teilnehmer der Gewichtsklasse: "&amp;COUNTA(Q9:Q72)</f>
        <v>Anzahl der Teilnehmer der Gewichtsklasse: 23</v>
      </c>
      <c r="Q6" s="133"/>
      <c r="R6" s="134"/>
      <c r="U6" s="132" t="str">
        <f>"Anzahl der Teilnehmer der Gewichtsklasse: "&amp;COUNTA(V9:V72)</f>
        <v>Anzahl der Teilnehmer der Gewichtsklasse: 14</v>
      </c>
      <c r="V6" s="133"/>
      <c r="W6" s="134"/>
      <c r="Z6" s="132" t="str">
        <f>"Anzahl der Teilnehmer der Gewichtsklasse: "&amp;COUNTA(AA9:AA72)</f>
        <v>Anzahl der Teilnehmer der Gewichtsklasse: 17</v>
      </c>
      <c r="AA6" s="133"/>
      <c r="AB6" s="134"/>
      <c r="AE6" s="132" t="str">
        <f>"Anzahl der Teilnehmer der Gewichtsklasse: "&amp;COUNTA(AF9:AF72)</f>
        <v>Anzahl der Teilnehmer der Gewichtsklasse: 10</v>
      </c>
      <c r="AF6" s="133"/>
      <c r="AG6" s="134"/>
      <c r="AJ6" s="132" t="str">
        <f>"Anzahl der Teilnehmer der Gewichtsklasse: "&amp;COUNTA(AK9:AK72)</f>
        <v>Anzahl der Teilnehmer der Gewichtsklasse: 7</v>
      </c>
      <c r="AK6" s="133"/>
      <c r="AL6" s="134"/>
    </row>
    <row r="7" spans="4:55" s="1" customFormat="1" ht="14.25" thickBot="1" thickTop="1">
      <c r="D7" s="160" t="str">
        <f>E2</f>
        <v>-44</v>
      </c>
      <c r="E7" s="92"/>
      <c r="I7" s="160" t="str">
        <f>F2</f>
        <v>-48</v>
      </c>
      <c r="N7" s="160" t="str">
        <f>G2</f>
        <v>-52</v>
      </c>
      <c r="O7" s="161"/>
      <c r="P7" s="161"/>
      <c r="Q7" s="161"/>
      <c r="R7" s="161"/>
      <c r="S7" s="160" t="str">
        <f>H2</f>
        <v>-57</v>
      </c>
      <c r="T7" s="161"/>
      <c r="U7" s="161"/>
      <c r="V7" s="161"/>
      <c r="W7" s="162"/>
      <c r="X7" s="160" t="str">
        <f>I2</f>
        <v>-63</v>
      </c>
      <c r="AC7" s="160" t="str">
        <f>J2</f>
        <v>-70</v>
      </c>
      <c r="AH7" s="160" t="str">
        <f>K2</f>
        <v>-78</v>
      </c>
      <c r="AM7" s="160" t="str">
        <f>L2</f>
        <v>+78</v>
      </c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s="93" customFormat="1" ht="15.75" thickBot="1">
      <c r="A8" s="164" t="s">
        <v>2</v>
      </c>
      <c r="B8" s="138" t="s">
        <v>3</v>
      </c>
      <c r="C8" s="139" t="s">
        <v>24</v>
      </c>
      <c r="D8" s="1" t="s">
        <v>25</v>
      </c>
      <c r="E8" s="140" t="s">
        <v>26</v>
      </c>
      <c r="F8" s="164" t="s">
        <v>2</v>
      </c>
      <c r="G8" s="138" t="s">
        <v>3</v>
      </c>
      <c r="H8" s="139" t="s">
        <v>24</v>
      </c>
      <c r="I8" s="1" t="s">
        <v>25</v>
      </c>
      <c r="J8" s="140" t="s">
        <v>26</v>
      </c>
      <c r="K8" s="164" t="s">
        <v>2</v>
      </c>
      <c r="L8" s="138" t="s">
        <v>3</v>
      </c>
      <c r="M8" s="139" t="s">
        <v>24</v>
      </c>
      <c r="N8" s="1" t="s">
        <v>25</v>
      </c>
      <c r="O8" s="140" t="s">
        <v>26</v>
      </c>
      <c r="P8" s="164" t="s">
        <v>2</v>
      </c>
      <c r="Q8" s="138" t="s">
        <v>3</v>
      </c>
      <c r="R8" s="139" t="s">
        <v>24</v>
      </c>
      <c r="S8" s="1" t="s">
        <v>25</v>
      </c>
      <c r="T8" s="140" t="s">
        <v>26</v>
      </c>
      <c r="U8" s="164" t="s">
        <v>2</v>
      </c>
      <c r="V8" s="138" t="s">
        <v>3</v>
      </c>
      <c r="W8" s="139" t="s">
        <v>24</v>
      </c>
      <c r="X8" s="1" t="s">
        <v>25</v>
      </c>
      <c r="Y8" s="140" t="s">
        <v>26</v>
      </c>
      <c r="Z8" s="164" t="s">
        <v>2</v>
      </c>
      <c r="AA8" s="138" t="s">
        <v>3</v>
      </c>
      <c r="AB8" s="139" t="s">
        <v>24</v>
      </c>
      <c r="AC8" s="1" t="s">
        <v>25</v>
      </c>
      <c r="AD8" s="140" t="s">
        <v>26</v>
      </c>
      <c r="AE8" s="164" t="s">
        <v>2</v>
      </c>
      <c r="AF8" s="138" t="s">
        <v>3</v>
      </c>
      <c r="AG8" s="139" t="s">
        <v>24</v>
      </c>
      <c r="AH8" s="1" t="s">
        <v>25</v>
      </c>
      <c r="AI8" s="140" t="s">
        <v>26</v>
      </c>
      <c r="AJ8" s="164" t="s">
        <v>2</v>
      </c>
      <c r="AK8" s="138" t="s">
        <v>3</v>
      </c>
      <c r="AL8" s="139" t="s">
        <v>24</v>
      </c>
      <c r="AM8" s="1" t="s">
        <v>25</v>
      </c>
      <c r="AN8" s="140" t="s">
        <v>26</v>
      </c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 s="94" customFormat="1" ht="12.75">
      <c r="A9" s="136">
        <v>1</v>
      </c>
      <c r="B9" s="96" t="s">
        <v>53</v>
      </c>
      <c r="C9" s="168" t="s">
        <v>54</v>
      </c>
      <c r="D9" s="125" t="str">
        <f>D$7</f>
        <v>-44</v>
      </c>
      <c r="E9" s="94" t="s">
        <v>166</v>
      </c>
      <c r="F9" s="135">
        <v>1</v>
      </c>
      <c r="G9" s="169" t="s">
        <v>61</v>
      </c>
      <c r="H9" s="170" t="s">
        <v>62</v>
      </c>
      <c r="I9" s="125" t="str">
        <f aca="true" t="shared" si="0" ref="I9:I72">I$7</f>
        <v>-48</v>
      </c>
      <c r="J9" s="94" t="s">
        <v>166</v>
      </c>
      <c r="K9" s="135">
        <v>1</v>
      </c>
      <c r="L9" s="169" t="s">
        <v>70</v>
      </c>
      <c r="M9" s="170" t="s">
        <v>62</v>
      </c>
      <c r="N9" s="125" t="str">
        <f aca="true" t="shared" si="1" ref="N9:N72">N$7</f>
        <v>-52</v>
      </c>
      <c r="O9" s="94" t="s">
        <v>166</v>
      </c>
      <c r="P9" s="135">
        <v>1</v>
      </c>
      <c r="Q9" s="169" t="s">
        <v>85</v>
      </c>
      <c r="R9" s="170" t="s">
        <v>62</v>
      </c>
      <c r="S9" s="125" t="str">
        <f aca="true" t="shared" si="2" ref="S9:S72">S$7</f>
        <v>-57</v>
      </c>
      <c r="T9" s="94" t="s">
        <v>166</v>
      </c>
      <c r="U9" s="135">
        <v>1</v>
      </c>
      <c r="V9" s="169" t="s">
        <v>171</v>
      </c>
      <c r="W9" s="170" t="s">
        <v>177</v>
      </c>
      <c r="X9" s="125" t="str">
        <f aca="true" t="shared" si="3" ref="X9:X72">X$7</f>
        <v>-63</v>
      </c>
      <c r="Y9" s="94" t="s">
        <v>166</v>
      </c>
      <c r="Z9" s="135">
        <v>1</v>
      </c>
      <c r="AA9" s="171" t="s">
        <v>168</v>
      </c>
      <c r="AB9" s="170" t="s">
        <v>187</v>
      </c>
      <c r="AC9" s="125" t="str">
        <f aca="true" t="shared" si="4" ref="AC9:AC72">AC$7</f>
        <v>-70</v>
      </c>
      <c r="AD9" s="94" t="s">
        <v>166</v>
      </c>
      <c r="AE9" s="135">
        <v>1</v>
      </c>
      <c r="AF9" s="167" t="s">
        <v>125</v>
      </c>
      <c r="AG9" s="168" t="s">
        <v>126</v>
      </c>
      <c r="AH9" s="125" t="str">
        <f aca="true" t="shared" si="5" ref="AH9:AH72">AH$7</f>
        <v>-78</v>
      </c>
      <c r="AI9" s="94" t="s">
        <v>166</v>
      </c>
      <c r="AJ9" s="135">
        <v>1</v>
      </c>
      <c r="AK9" s="96" t="s">
        <v>169</v>
      </c>
      <c r="AL9" s="97" t="s">
        <v>187</v>
      </c>
      <c r="AM9" s="125" t="str">
        <f aca="true" t="shared" si="6" ref="AM9:AM72">AM$7</f>
        <v>+78</v>
      </c>
      <c r="AN9" s="124" t="s">
        <v>166</v>
      </c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s="94" customFormat="1" ht="12.75">
      <c r="A10" s="136">
        <v>2</v>
      </c>
      <c r="B10" s="96" t="s">
        <v>55</v>
      </c>
      <c r="C10" s="97" t="s">
        <v>54</v>
      </c>
      <c r="D10" s="125" t="str">
        <f aca="true" t="shared" si="7" ref="D10:D72">D$7</f>
        <v>-44</v>
      </c>
      <c r="E10" s="94" t="s">
        <v>166</v>
      </c>
      <c r="F10" s="136">
        <v>2</v>
      </c>
      <c r="G10" s="167" t="s">
        <v>53</v>
      </c>
      <c r="H10" s="168" t="s">
        <v>54</v>
      </c>
      <c r="I10" s="125" t="str">
        <f t="shared" si="0"/>
        <v>-48</v>
      </c>
      <c r="J10" s="94" t="s">
        <v>166</v>
      </c>
      <c r="K10" s="136">
        <v>2</v>
      </c>
      <c r="L10" s="167" t="s">
        <v>142</v>
      </c>
      <c r="M10" s="168" t="s">
        <v>195</v>
      </c>
      <c r="N10" s="125" t="str">
        <f t="shared" si="1"/>
        <v>-52</v>
      </c>
      <c r="O10" s="94" t="s">
        <v>166</v>
      </c>
      <c r="P10" s="136">
        <v>2</v>
      </c>
      <c r="Q10" s="167" t="s">
        <v>196</v>
      </c>
      <c r="R10" s="168" t="s">
        <v>197</v>
      </c>
      <c r="S10" s="125" t="str">
        <f t="shared" si="2"/>
        <v>-57</v>
      </c>
      <c r="T10" s="94" t="s">
        <v>166</v>
      </c>
      <c r="U10" s="136">
        <v>2</v>
      </c>
      <c r="V10" s="167" t="s">
        <v>105</v>
      </c>
      <c r="W10" s="97" t="s">
        <v>106</v>
      </c>
      <c r="X10" s="125" t="str">
        <f t="shared" si="3"/>
        <v>-63</v>
      </c>
      <c r="Y10" s="94" t="s">
        <v>166</v>
      </c>
      <c r="Z10" s="136">
        <v>2</v>
      </c>
      <c r="AA10" s="171" t="s">
        <v>120</v>
      </c>
      <c r="AB10" s="97" t="s">
        <v>121</v>
      </c>
      <c r="AC10" s="125" t="str">
        <f t="shared" si="4"/>
        <v>-70</v>
      </c>
      <c r="AD10" s="94" t="s">
        <v>166</v>
      </c>
      <c r="AE10" s="136">
        <v>2</v>
      </c>
      <c r="AF10" s="167" t="s">
        <v>132</v>
      </c>
      <c r="AG10" s="168" t="s">
        <v>37</v>
      </c>
      <c r="AH10" s="125" t="str">
        <f t="shared" si="5"/>
        <v>-78</v>
      </c>
      <c r="AI10" s="94" t="s">
        <v>166</v>
      </c>
      <c r="AJ10" s="136">
        <v>2</v>
      </c>
      <c r="AK10" s="96" t="s">
        <v>173</v>
      </c>
      <c r="AL10" s="97" t="s">
        <v>41</v>
      </c>
      <c r="AM10" s="125" t="str">
        <f t="shared" si="6"/>
        <v>+78</v>
      </c>
      <c r="AN10" s="124" t="s">
        <v>166</v>
      </c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 s="94" customFormat="1" ht="12.75">
      <c r="A11" s="136">
        <v>3</v>
      </c>
      <c r="B11" s="167"/>
      <c r="C11" s="168"/>
      <c r="D11" s="125" t="str">
        <f t="shared" si="7"/>
        <v>-44</v>
      </c>
      <c r="F11" s="136">
        <v>3</v>
      </c>
      <c r="G11" s="167" t="s">
        <v>55</v>
      </c>
      <c r="H11" s="168" t="s">
        <v>54</v>
      </c>
      <c r="I11" s="125" t="str">
        <f>I$7</f>
        <v>-48</v>
      </c>
      <c r="J11" s="94" t="s">
        <v>166</v>
      </c>
      <c r="K11" s="136">
        <v>3</v>
      </c>
      <c r="L11" s="167" t="s">
        <v>72</v>
      </c>
      <c r="M11" s="168" t="s">
        <v>73</v>
      </c>
      <c r="N11" s="125" t="str">
        <f t="shared" si="1"/>
        <v>-52</v>
      </c>
      <c r="O11" s="94" t="s">
        <v>166</v>
      </c>
      <c r="P11" s="136">
        <v>3</v>
      </c>
      <c r="Q11" s="167" t="s">
        <v>143</v>
      </c>
      <c r="R11" s="168" t="s">
        <v>144</v>
      </c>
      <c r="S11" s="125" t="str">
        <f>S$7</f>
        <v>-57</v>
      </c>
      <c r="T11" s="94" t="s">
        <v>166</v>
      </c>
      <c r="U11" s="136">
        <v>3</v>
      </c>
      <c r="V11" s="167" t="s">
        <v>172</v>
      </c>
      <c r="W11" s="97" t="s">
        <v>178</v>
      </c>
      <c r="X11" s="125" t="str">
        <f t="shared" si="3"/>
        <v>-63</v>
      </c>
      <c r="Y11" s="94" t="s">
        <v>166</v>
      </c>
      <c r="Z11" s="136">
        <v>3</v>
      </c>
      <c r="AA11" s="171" t="s">
        <v>145</v>
      </c>
      <c r="AB11" s="97" t="s">
        <v>146</v>
      </c>
      <c r="AC11" s="125" t="str">
        <f t="shared" si="4"/>
        <v>-70</v>
      </c>
      <c r="AD11" s="94" t="s">
        <v>166</v>
      </c>
      <c r="AE11" s="136">
        <v>3</v>
      </c>
      <c r="AF11" s="167" t="s">
        <v>128</v>
      </c>
      <c r="AG11" s="168" t="s">
        <v>35</v>
      </c>
      <c r="AH11" s="125" t="str">
        <f t="shared" si="5"/>
        <v>-78</v>
      </c>
      <c r="AI11" s="94" t="s">
        <v>166</v>
      </c>
      <c r="AJ11" s="136">
        <v>3</v>
      </c>
      <c r="AK11" s="167" t="s">
        <v>167</v>
      </c>
      <c r="AL11" s="168" t="s">
        <v>186</v>
      </c>
      <c r="AM11" s="125" t="str">
        <f t="shared" si="6"/>
        <v>+78</v>
      </c>
      <c r="AN11" s="124" t="s">
        <v>166</v>
      </c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55" s="94" customFormat="1" ht="12.75">
      <c r="A12" s="136">
        <v>4</v>
      </c>
      <c r="B12" s="167"/>
      <c r="C12" s="168"/>
      <c r="D12" s="125" t="str">
        <f t="shared" si="7"/>
        <v>-44</v>
      </c>
      <c r="F12" s="136">
        <v>4</v>
      </c>
      <c r="G12" s="167" t="s">
        <v>63</v>
      </c>
      <c r="H12" s="168" t="s">
        <v>64</v>
      </c>
      <c r="I12" s="125" t="str">
        <f t="shared" si="0"/>
        <v>-48</v>
      </c>
      <c r="J12" s="94" t="s">
        <v>166</v>
      </c>
      <c r="K12" s="136">
        <v>4</v>
      </c>
      <c r="L12" s="167" t="s">
        <v>71</v>
      </c>
      <c r="M12" s="168" t="s">
        <v>39</v>
      </c>
      <c r="N12" s="125" t="str">
        <f t="shared" si="1"/>
        <v>-52</v>
      </c>
      <c r="O12" s="94" t="s">
        <v>166</v>
      </c>
      <c r="P12" s="136">
        <v>4</v>
      </c>
      <c r="Q12" s="167" t="s">
        <v>89</v>
      </c>
      <c r="R12" s="168" t="s">
        <v>64</v>
      </c>
      <c r="S12" s="125" t="str">
        <f t="shared" si="2"/>
        <v>-57</v>
      </c>
      <c r="T12" s="94" t="s">
        <v>166</v>
      </c>
      <c r="U12" s="136">
        <v>4</v>
      </c>
      <c r="V12" s="167" t="s">
        <v>175</v>
      </c>
      <c r="W12" s="97" t="s">
        <v>176</v>
      </c>
      <c r="X12" s="125" t="str">
        <f t="shared" si="3"/>
        <v>-63</v>
      </c>
      <c r="Y12" s="94" t="s">
        <v>166</v>
      </c>
      <c r="Z12" s="136">
        <v>4</v>
      </c>
      <c r="AA12" s="171" t="s">
        <v>122</v>
      </c>
      <c r="AB12" s="97" t="s">
        <v>37</v>
      </c>
      <c r="AC12" s="125" t="str">
        <f t="shared" si="4"/>
        <v>-70</v>
      </c>
      <c r="AD12" s="94" t="s">
        <v>166</v>
      </c>
      <c r="AE12" s="136">
        <v>4</v>
      </c>
      <c r="AF12" s="167" t="s">
        <v>129</v>
      </c>
      <c r="AG12" s="168" t="s">
        <v>36</v>
      </c>
      <c r="AH12" s="125" t="str">
        <f t="shared" si="5"/>
        <v>-78</v>
      </c>
      <c r="AI12" s="94" t="s">
        <v>166</v>
      </c>
      <c r="AJ12" s="136">
        <v>4</v>
      </c>
      <c r="AK12" s="96" t="s">
        <v>133</v>
      </c>
      <c r="AL12" s="97" t="s">
        <v>109</v>
      </c>
      <c r="AM12" s="125" t="str">
        <f t="shared" si="6"/>
        <v>+78</v>
      </c>
      <c r="AN12" s="124" t="s">
        <v>166</v>
      </c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s="94" customFormat="1" ht="12.75">
      <c r="A13" s="136">
        <v>5</v>
      </c>
      <c r="B13" s="96"/>
      <c r="C13" s="97"/>
      <c r="D13" s="125" t="str">
        <f t="shared" si="7"/>
        <v>-44</v>
      </c>
      <c r="F13" s="136">
        <v>5</v>
      </c>
      <c r="G13" s="167" t="s">
        <v>140</v>
      </c>
      <c r="H13" s="168" t="s">
        <v>139</v>
      </c>
      <c r="I13" s="125" t="str">
        <f t="shared" si="0"/>
        <v>-48</v>
      </c>
      <c r="J13" s="94" t="s">
        <v>166</v>
      </c>
      <c r="K13" s="136">
        <v>5</v>
      </c>
      <c r="L13" s="167" t="s">
        <v>192</v>
      </c>
      <c r="M13" s="168" t="s">
        <v>178</v>
      </c>
      <c r="N13" s="125" t="str">
        <f t="shared" si="1"/>
        <v>-52</v>
      </c>
      <c r="O13" s="94" t="s">
        <v>166</v>
      </c>
      <c r="P13" s="136">
        <v>5</v>
      </c>
      <c r="Q13" s="167" t="s">
        <v>90</v>
      </c>
      <c r="R13" s="168" t="s">
        <v>91</v>
      </c>
      <c r="S13" s="125" t="str">
        <f t="shared" si="2"/>
        <v>-57</v>
      </c>
      <c r="T13" s="94" t="s">
        <v>166</v>
      </c>
      <c r="U13" s="136">
        <v>5</v>
      </c>
      <c r="V13" s="167" t="s">
        <v>86</v>
      </c>
      <c r="W13" s="97" t="s">
        <v>60</v>
      </c>
      <c r="X13" s="125" t="str">
        <f t="shared" si="3"/>
        <v>-63</v>
      </c>
      <c r="Y13" s="94" t="s">
        <v>166</v>
      </c>
      <c r="Z13" s="136">
        <v>5</v>
      </c>
      <c r="AA13" s="171" t="s">
        <v>112</v>
      </c>
      <c r="AB13" s="97" t="s">
        <v>113</v>
      </c>
      <c r="AC13" s="125" t="str">
        <f t="shared" si="4"/>
        <v>-70</v>
      </c>
      <c r="AD13" s="94" t="s">
        <v>166</v>
      </c>
      <c r="AE13" s="136">
        <v>5</v>
      </c>
      <c r="AF13" s="167" t="s">
        <v>123</v>
      </c>
      <c r="AG13" s="168" t="s">
        <v>44</v>
      </c>
      <c r="AH13" s="125" t="str">
        <f t="shared" si="5"/>
        <v>-78</v>
      </c>
      <c r="AI13" s="94" t="s">
        <v>166</v>
      </c>
      <c r="AJ13" s="136">
        <v>5</v>
      </c>
      <c r="AK13" s="96" t="s">
        <v>136</v>
      </c>
      <c r="AL13" s="97" t="s">
        <v>137</v>
      </c>
      <c r="AM13" s="125" t="str">
        <f>AM$7</f>
        <v>+78</v>
      </c>
      <c r="AN13" s="124" t="s">
        <v>166</v>
      </c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s="94" customFormat="1" ht="12.75">
      <c r="A14" s="136">
        <v>6</v>
      </c>
      <c r="B14" s="96"/>
      <c r="C14" s="97"/>
      <c r="D14" s="125" t="str">
        <f t="shared" si="7"/>
        <v>-44</v>
      </c>
      <c r="F14" s="136">
        <v>6</v>
      </c>
      <c r="G14" s="167" t="s">
        <v>138</v>
      </c>
      <c r="H14" s="168" t="s">
        <v>139</v>
      </c>
      <c r="I14" s="125" t="str">
        <f t="shared" si="0"/>
        <v>-48</v>
      </c>
      <c r="J14" s="94" t="s">
        <v>166</v>
      </c>
      <c r="K14" s="136">
        <v>6</v>
      </c>
      <c r="L14" s="167" t="s">
        <v>79</v>
      </c>
      <c r="M14" s="168" t="s">
        <v>80</v>
      </c>
      <c r="N14" s="125" t="str">
        <f t="shared" si="1"/>
        <v>-52</v>
      </c>
      <c r="O14" s="94" t="s">
        <v>166</v>
      </c>
      <c r="P14" s="136">
        <v>6</v>
      </c>
      <c r="Q14" s="167" t="s">
        <v>191</v>
      </c>
      <c r="R14" s="168" t="s">
        <v>39</v>
      </c>
      <c r="S14" s="125" t="str">
        <f t="shared" si="2"/>
        <v>-57</v>
      </c>
      <c r="T14" s="94" t="s">
        <v>166</v>
      </c>
      <c r="U14" s="136">
        <v>6</v>
      </c>
      <c r="V14" s="167" t="s">
        <v>103</v>
      </c>
      <c r="W14" s="97" t="s">
        <v>59</v>
      </c>
      <c r="X14" s="125" t="str">
        <f t="shared" si="3"/>
        <v>-63</v>
      </c>
      <c r="Y14" s="94" t="s">
        <v>166</v>
      </c>
      <c r="Z14" s="136">
        <v>6</v>
      </c>
      <c r="AA14" s="171" t="s">
        <v>116</v>
      </c>
      <c r="AB14" s="97" t="s">
        <v>59</v>
      </c>
      <c r="AC14" s="125" t="str">
        <f>AC$7</f>
        <v>-70</v>
      </c>
      <c r="AD14" s="94" t="s">
        <v>166</v>
      </c>
      <c r="AE14" s="136">
        <v>6</v>
      </c>
      <c r="AF14" s="167" t="s">
        <v>124</v>
      </c>
      <c r="AG14" s="168" t="s">
        <v>44</v>
      </c>
      <c r="AH14" s="125" t="str">
        <f>AH$7</f>
        <v>-78</v>
      </c>
      <c r="AI14" s="94" t="s">
        <v>166</v>
      </c>
      <c r="AJ14" s="136">
        <v>6</v>
      </c>
      <c r="AK14" s="96" t="s">
        <v>134</v>
      </c>
      <c r="AL14" s="97" t="s">
        <v>135</v>
      </c>
      <c r="AM14" s="125" t="str">
        <f t="shared" si="6"/>
        <v>+78</v>
      </c>
      <c r="AN14" s="124" t="s">
        <v>166</v>
      </c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5" s="94" customFormat="1" ht="12.75">
      <c r="A15" s="136">
        <v>7</v>
      </c>
      <c r="B15" s="96"/>
      <c r="C15" s="97"/>
      <c r="D15" s="125" t="str">
        <f t="shared" si="7"/>
        <v>-44</v>
      </c>
      <c r="F15" s="136">
        <v>7</v>
      </c>
      <c r="G15" s="167" t="s">
        <v>184</v>
      </c>
      <c r="H15" s="168" t="s">
        <v>60</v>
      </c>
      <c r="I15" s="125" t="str">
        <f t="shared" si="0"/>
        <v>-48</v>
      </c>
      <c r="J15" s="94" t="s">
        <v>166</v>
      </c>
      <c r="K15" s="136">
        <v>7</v>
      </c>
      <c r="L15" s="167" t="s">
        <v>67</v>
      </c>
      <c r="M15" s="168" t="s">
        <v>205</v>
      </c>
      <c r="N15" s="125" t="str">
        <f t="shared" si="1"/>
        <v>-52</v>
      </c>
      <c r="O15" s="94" t="s">
        <v>166</v>
      </c>
      <c r="P15" s="136">
        <v>7</v>
      </c>
      <c r="Q15" s="167" t="s">
        <v>201</v>
      </c>
      <c r="R15" s="168" t="s">
        <v>202</v>
      </c>
      <c r="S15" s="125" t="str">
        <f t="shared" si="2"/>
        <v>-57</v>
      </c>
      <c r="T15" s="94" t="s">
        <v>166</v>
      </c>
      <c r="U15" s="136">
        <v>7</v>
      </c>
      <c r="V15" s="167" t="s">
        <v>101</v>
      </c>
      <c r="W15" s="97" t="s">
        <v>102</v>
      </c>
      <c r="X15" s="125" t="str">
        <f t="shared" si="3"/>
        <v>-63</v>
      </c>
      <c r="Y15" s="94" t="s">
        <v>166</v>
      </c>
      <c r="Z15" s="136">
        <v>7</v>
      </c>
      <c r="AA15" s="171" t="s">
        <v>114</v>
      </c>
      <c r="AB15" s="97" t="s">
        <v>115</v>
      </c>
      <c r="AC15" s="125" t="str">
        <f t="shared" si="4"/>
        <v>-70</v>
      </c>
      <c r="AD15" s="94" t="s">
        <v>166</v>
      </c>
      <c r="AE15" s="136">
        <v>7</v>
      </c>
      <c r="AF15" s="167" t="s">
        <v>131</v>
      </c>
      <c r="AG15" s="168" t="s">
        <v>93</v>
      </c>
      <c r="AH15" s="125" t="str">
        <f t="shared" si="5"/>
        <v>-78</v>
      </c>
      <c r="AI15" s="94" t="s">
        <v>166</v>
      </c>
      <c r="AJ15" s="136">
        <v>7</v>
      </c>
      <c r="AK15" s="96" t="s">
        <v>208</v>
      </c>
      <c r="AL15" s="97" t="s">
        <v>208</v>
      </c>
      <c r="AM15" s="125" t="str">
        <f t="shared" si="6"/>
        <v>+78</v>
      </c>
      <c r="AN15" s="124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 s="94" customFormat="1" ht="12.75">
      <c r="A16" s="136">
        <v>8</v>
      </c>
      <c r="B16" s="96"/>
      <c r="C16" s="97"/>
      <c r="D16" s="125" t="str">
        <f t="shared" si="7"/>
        <v>-44</v>
      </c>
      <c r="F16" s="136">
        <v>8</v>
      </c>
      <c r="G16" s="167" t="s">
        <v>58</v>
      </c>
      <c r="H16" s="168" t="s">
        <v>59</v>
      </c>
      <c r="I16" s="125" t="str">
        <f t="shared" si="0"/>
        <v>-48</v>
      </c>
      <c r="J16" s="94" t="s">
        <v>166</v>
      </c>
      <c r="K16" s="136">
        <v>8</v>
      </c>
      <c r="L16" s="167" t="s">
        <v>68</v>
      </c>
      <c r="M16" s="168" t="s">
        <v>69</v>
      </c>
      <c r="N16" s="125" t="str">
        <f t="shared" si="1"/>
        <v>-52</v>
      </c>
      <c r="O16" s="94" t="s">
        <v>166</v>
      </c>
      <c r="P16" s="136">
        <v>8</v>
      </c>
      <c r="Q16" s="167" t="s">
        <v>198</v>
      </c>
      <c r="R16" s="168" t="s">
        <v>202</v>
      </c>
      <c r="S16" s="125" t="str">
        <f t="shared" si="2"/>
        <v>-57</v>
      </c>
      <c r="T16" s="94" t="s">
        <v>166</v>
      </c>
      <c r="U16" s="136">
        <v>8</v>
      </c>
      <c r="V16" s="167" t="s">
        <v>160</v>
      </c>
      <c r="W16" s="97" t="s">
        <v>151</v>
      </c>
      <c r="X16" s="125" t="str">
        <f t="shared" si="3"/>
        <v>-63</v>
      </c>
      <c r="Y16" s="94" t="s">
        <v>166</v>
      </c>
      <c r="Z16" s="136">
        <v>8</v>
      </c>
      <c r="AA16" s="171" t="s">
        <v>161</v>
      </c>
      <c r="AB16" s="97" t="s">
        <v>151</v>
      </c>
      <c r="AC16" s="125" t="str">
        <f t="shared" si="4"/>
        <v>-70</v>
      </c>
      <c r="AD16" s="94" t="s">
        <v>166</v>
      </c>
      <c r="AE16" s="136">
        <v>8</v>
      </c>
      <c r="AF16" s="167" t="s">
        <v>127</v>
      </c>
      <c r="AG16" s="168" t="s">
        <v>38</v>
      </c>
      <c r="AH16" s="125" t="str">
        <f t="shared" si="5"/>
        <v>-78</v>
      </c>
      <c r="AI16" s="94" t="s">
        <v>166</v>
      </c>
      <c r="AJ16" s="136">
        <v>8</v>
      </c>
      <c r="AK16" s="96"/>
      <c r="AL16" s="97"/>
      <c r="AM16" s="125" t="str">
        <f t="shared" si="6"/>
        <v>+78</v>
      </c>
      <c r="AN16" s="124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 s="94" customFormat="1" ht="12.75">
      <c r="A17" s="136">
        <v>9</v>
      </c>
      <c r="B17" s="96"/>
      <c r="C17" s="97"/>
      <c r="D17" s="125" t="str">
        <f t="shared" si="7"/>
        <v>-44</v>
      </c>
      <c r="F17" s="136">
        <v>9</v>
      </c>
      <c r="G17" s="167" t="s">
        <v>150</v>
      </c>
      <c r="H17" s="168" t="s">
        <v>151</v>
      </c>
      <c r="I17" s="125" t="str">
        <f t="shared" si="0"/>
        <v>-48</v>
      </c>
      <c r="J17" s="94" t="s">
        <v>166</v>
      </c>
      <c r="K17" s="136">
        <v>9</v>
      </c>
      <c r="L17" s="167" t="s">
        <v>154</v>
      </c>
      <c r="M17" s="168" t="s">
        <v>155</v>
      </c>
      <c r="N17" s="125" t="str">
        <f t="shared" si="1"/>
        <v>-52</v>
      </c>
      <c r="O17" s="94" t="s">
        <v>166</v>
      </c>
      <c r="P17" s="136">
        <v>9</v>
      </c>
      <c r="Q17" s="167" t="s">
        <v>193</v>
      </c>
      <c r="R17" s="168" t="s">
        <v>194</v>
      </c>
      <c r="S17" s="125" t="str">
        <f t="shared" si="2"/>
        <v>-57</v>
      </c>
      <c r="T17" s="94" t="s">
        <v>166</v>
      </c>
      <c r="U17" s="136">
        <v>9</v>
      </c>
      <c r="V17" s="167" t="s">
        <v>174</v>
      </c>
      <c r="W17" s="97" t="s">
        <v>185</v>
      </c>
      <c r="X17" s="125" t="str">
        <f t="shared" si="3"/>
        <v>-63</v>
      </c>
      <c r="Y17" s="94" t="s">
        <v>166</v>
      </c>
      <c r="Z17" s="136">
        <v>9</v>
      </c>
      <c r="AA17" s="171" t="s">
        <v>162</v>
      </c>
      <c r="AB17" s="97" t="s">
        <v>56</v>
      </c>
      <c r="AC17" s="125" t="str">
        <f t="shared" si="4"/>
        <v>-70</v>
      </c>
      <c r="AD17" s="94" t="s">
        <v>166</v>
      </c>
      <c r="AE17" s="136">
        <v>9</v>
      </c>
      <c r="AF17" s="167" t="s">
        <v>149</v>
      </c>
      <c r="AG17" s="168" t="s">
        <v>148</v>
      </c>
      <c r="AH17" s="125" t="str">
        <f t="shared" si="5"/>
        <v>-78</v>
      </c>
      <c r="AI17" s="94" t="s">
        <v>166</v>
      </c>
      <c r="AJ17" s="136">
        <v>9</v>
      </c>
      <c r="AK17" s="96"/>
      <c r="AL17" s="97"/>
      <c r="AM17" s="125" t="str">
        <f t="shared" si="6"/>
        <v>+78</v>
      </c>
      <c r="AN17" s="124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 s="94" customFormat="1" ht="12.75">
      <c r="A18" s="136">
        <v>10</v>
      </c>
      <c r="B18" s="96"/>
      <c r="C18" s="97"/>
      <c r="D18" s="125" t="str">
        <f t="shared" si="7"/>
        <v>-44</v>
      </c>
      <c r="F18" s="136">
        <v>10</v>
      </c>
      <c r="G18" s="167" t="s">
        <v>65</v>
      </c>
      <c r="H18" s="168" t="s">
        <v>66</v>
      </c>
      <c r="I18" s="125" t="str">
        <f t="shared" si="0"/>
        <v>-48</v>
      </c>
      <c r="J18" s="94" t="s">
        <v>166</v>
      </c>
      <c r="K18" s="136">
        <v>10</v>
      </c>
      <c r="L18" s="167" t="s">
        <v>152</v>
      </c>
      <c r="M18" s="168" t="s">
        <v>153</v>
      </c>
      <c r="N18" s="125" t="str">
        <f t="shared" si="1"/>
        <v>-52</v>
      </c>
      <c r="O18" s="94" t="s">
        <v>166</v>
      </c>
      <c r="P18" s="136">
        <v>10</v>
      </c>
      <c r="Q18" s="167" t="s">
        <v>83</v>
      </c>
      <c r="R18" s="168" t="s">
        <v>84</v>
      </c>
      <c r="S18" s="125" t="str">
        <f t="shared" si="2"/>
        <v>-57</v>
      </c>
      <c r="T18" s="94" t="s">
        <v>166</v>
      </c>
      <c r="U18" s="136">
        <v>10</v>
      </c>
      <c r="V18" s="167" t="s">
        <v>158</v>
      </c>
      <c r="W18" s="97" t="s">
        <v>159</v>
      </c>
      <c r="X18" s="125" t="str">
        <f>X$7</f>
        <v>-63</v>
      </c>
      <c r="Y18" s="94" t="s">
        <v>166</v>
      </c>
      <c r="Z18" s="136">
        <v>10</v>
      </c>
      <c r="AA18" s="171" t="s">
        <v>164</v>
      </c>
      <c r="AB18" s="97" t="s">
        <v>57</v>
      </c>
      <c r="AC18" s="125" t="str">
        <f t="shared" si="4"/>
        <v>-70</v>
      </c>
      <c r="AD18" s="94" t="s">
        <v>166</v>
      </c>
      <c r="AE18" s="136">
        <v>10</v>
      </c>
      <c r="AF18" s="167" t="s">
        <v>130</v>
      </c>
      <c r="AG18" s="168" t="s">
        <v>88</v>
      </c>
      <c r="AH18" s="125" t="str">
        <f t="shared" si="5"/>
        <v>-78</v>
      </c>
      <c r="AI18" s="94" t="s">
        <v>166</v>
      </c>
      <c r="AJ18" s="136">
        <v>10</v>
      </c>
      <c r="AK18" s="96"/>
      <c r="AL18" s="97"/>
      <c r="AM18" s="125" t="str">
        <f t="shared" si="6"/>
        <v>+78</v>
      </c>
      <c r="AN18" s="124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s="94" customFormat="1" ht="12.75">
      <c r="A19" s="136">
        <v>11</v>
      </c>
      <c r="B19" s="96"/>
      <c r="C19" s="97"/>
      <c r="D19" s="125" t="str">
        <f t="shared" si="7"/>
        <v>-44</v>
      </c>
      <c r="F19" s="136">
        <v>11</v>
      </c>
      <c r="G19" s="167"/>
      <c r="H19" s="168"/>
      <c r="I19" s="125" t="str">
        <f t="shared" si="0"/>
        <v>-48</v>
      </c>
      <c r="K19" s="136">
        <v>11</v>
      </c>
      <c r="L19" s="167" t="s">
        <v>81</v>
      </c>
      <c r="M19" s="168" t="s">
        <v>82</v>
      </c>
      <c r="N19" s="125" t="str">
        <f t="shared" si="1"/>
        <v>-52</v>
      </c>
      <c r="O19" s="94" t="s">
        <v>166</v>
      </c>
      <c r="P19" s="136">
        <v>11</v>
      </c>
      <c r="Q19" s="167" t="s">
        <v>141</v>
      </c>
      <c r="R19" s="168" t="s">
        <v>139</v>
      </c>
      <c r="S19" s="125" t="str">
        <f t="shared" si="2"/>
        <v>-57</v>
      </c>
      <c r="T19" s="94" t="s">
        <v>166</v>
      </c>
      <c r="U19" s="136">
        <v>11</v>
      </c>
      <c r="V19" s="167" t="s">
        <v>104</v>
      </c>
      <c r="W19" s="97" t="s">
        <v>40</v>
      </c>
      <c r="X19" s="125" t="str">
        <f t="shared" si="3"/>
        <v>-63</v>
      </c>
      <c r="Y19" s="94" t="s">
        <v>166</v>
      </c>
      <c r="Z19" s="136">
        <v>11</v>
      </c>
      <c r="AA19" s="171" t="s">
        <v>170</v>
      </c>
      <c r="AB19" s="97" t="s">
        <v>109</v>
      </c>
      <c r="AC19" s="125" t="str">
        <f t="shared" si="4"/>
        <v>-70</v>
      </c>
      <c r="AD19" s="94" t="s">
        <v>166</v>
      </c>
      <c r="AE19" s="136">
        <v>11</v>
      </c>
      <c r="AF19" s="167"/>
      <c r="AG19" s="168"/>
      <c r="AH19" s="125" t="str">
        <f t="shared" si="5"/>
        <v>-78</v>
      </c>
      <c r="AJ19" s="136">
        <v>11</v>
      </c>
      <c r="AK19" s="96"/>
      <c r="AL19" s="97"/>
      <c r="AM19" s="125" t="str">
        <f t="shared" si="6"/>
        <v>+78</v>
      </c>
      <c r="AN19" s="124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s="94" customFormat="1" ht="12.75">
      <c r="A20" s="136">
        <v>12</v>
      </c>
      <c r="B20" s="96"/>
      <c r="C20" s="97"/>
      <c r="D20" s="125" t="str">
        <f t="shared" si="7"/>
        <v>-44</v>
      </c>
      <c r="F20" s="136">
        <v>12</v>
      </c>
      <c r="G20" s="96"/>
      <c r="H20" s="168"/>
      <c r="I20" s="125" t="str">
        <f t="shared" si="0"/>
        <v>-48</v>
      </c>
      <c r="K20" s="136">
        <v>12</v>
      </c>
      <c r="L20" s="96" t="s">
        <v>77</v>
      </c>
      <c r="M20" s="97" t="s">
        <v>78</v>
      </c>
      <c r="N20" s="125" t="str">
        <f t="shared" si="1"/>
        <v>-52</v>
      </c>
      <c r="O20" s="94" t="s">
        <v>166</v>
      </c>
      <c r="P20" s="136">
        <v>12</v>
      </c>
      <c r="Q20" s="167" t="s">
        <v>199</v>
      </c>
      <c r="R20" s="168" t="s">
        <v>200</v>
      </c>
      <c r="S20" s="125" t="str">
        <f t="shared" si="2"/>
        <v>-57</v>
      </c>
      <c r="T20" s="94" t="s">
        <v>166</v>
      </c>
      <c r="U20" s="136">
        <v>12</v>
      </c>
      <c r="V20" s="167" t="s">
        <v>96</v>
      </c>
      <c r="W20" s="97" t="s">
        <v>43</v>
      </c>
      <c r="X20" s="125" t="str">
        <f t="shared" si="3"/>
        <v>-63</v>
      </c>
      <c r="Y20" s="94" t="s">
        <v>166</v>
      </c>
      <c r="Z20" s="136">
        <v>12</v>
      </c>
      <c r="AA20" s="167" t="s">
        <v>119</v>
      </c>
      <c r="AB20" s="168" t="s">
        <v>93</v>
      </c>
      <c r="AC20" s="125" t="str">
        <f t="shared" si="4"/>
        <v>-70</v>
      </c>
      <c r="AD20" s="94" t="s">
        <v>166</v>
      </c>
      <c r="AE20" s="136">
        <v>12</v>
      </c>
      <c r="AF20" s="167"/>
      <c r="AG20" s="168"/>
      <c r="AH20" s="125" t="str">
        <f t="shared" si="5"/>
        <v>-78</v>
      </c>
      <c r="AJ20" s="136">
        <v>12</v>
      </c>
      <c r="AK20" s="96"/>
      <c r="AL20" s="97"/>
      <c r="AM20" s="125" t="str">
        <f t="shared" si="6"/>
        <v>+78</v>
      </c>
      <c r="AN20" s="124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s="94" customFormat="1" ht="12.75">
      <c r="A21" s="136">
        <v>13</v>
      </c>
      <c r="B21" s="96"/>
      <c r="C21" s="97"/>
      <c r="D21" s="125" t="str">
        <f t="shared" si="7"/>
        <v>-44</v>
      </c>
      <c r="F21" s="136">
        <v>13</v>
      </c>
      <c r="G21" s="96"/>
      <c r="H21" s="97"/>
      <c r="I21" s="125" t="str">
        <f t="shared" si="0"/>
        <v>-48</v>
      </c>
      <c r="K21" s="136">
        <v>13</v>
      </c>
      <c r="L21" s="96" t="s">
        <v>74</v>
      </c>
      <c r="M21" s="97" t="s">
        <v>75</v>
      </c>
      <c r="N21" s="125" t="str">
        <f t="shared" si="1"/>
        <v>-52</v>
      </c>
      <c r="O21" s="94" t="s">
        <v>166</v>
      </c>
      <c r="P21" s="136">
        <v>13</v>
      </c>
      <c r="Q21" s="167" t="s">
        <v>189</v>
      </c>
      <c r="R21" s="168" t="s">
        <v>190</v>
      </c>
      <c r="S21" s="125" t="str">
        <f t="shared" si="2"/>
        <v>-57</v>
      </c>
      <c r="T21" s="94" t="s">
        <v>166</v>
      </c>
      <c r="U21" s="136">
        <v>13</v>
      </c>
      <c r="V21" s="167" t="s">
        <v>107</v>
      </c>
      <c r="W21" s="97" t="s">
        <v>108</v>
      </c>
      <c r="X21" s="125" t="str">
        <f t="shared" si="3"/>
        <v>-63</v>
      </c>
      <c r="Y21" s="94" t="s">
        <v>166</v>
      </c>
      <c r="Z21" s="136">
        <v>13</v>
      </c>
      <c r="AA21" s="96" t="s">
        <v>110</v>
      </c>
      <c r="AB21" s="97" t="s">
        <v>44</v>
      </c>
      <c r="AC21" s="125" t="str">
        <f t="shared" si="4"/>
        <v>-70</v>
      </c>
      <c r="AD21" s="94" t="s">
        <v>166</v>
      </c>
      <c r="AE21" s="136">
        <v>13</v>
      </c>
      <c r="AF21" s="167"/>
      <c r="AG21" s="168"/>
      <c r="AH21" s="125" t="str">
        <f t="shared" si="5"/>
        <v>-78</v>
      </c>
      <c r="AJ21" s="136">
        <v>13</v>
      </c>
      <c r="AK21" s="96"/>
      <c r="AL21" s="97"/>
      <c r="AM21" s="125" t="str">
        <f t="shared" si="6"/>
        <v>+78</v>
      </c>
      <c r="AN21" s="124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s="94" customFormat="1" ht="12.75">
      <c r="A22" s="136">
        <v>14</v>
      </c>
      <c r="B22" s="96"/>
      <c r="C22" s="97"/>
      <c r="D22" s="125" t="str">
        <f t="shared" si="7"/>
        <v>-44</v>
      </c>
      <c r="F22" s="136">
        <v>14</v>
      </c>
      <c r="G22" s="96"/>
      <c r="H22" s="97"/>
      <c r="I22" s="125" t="str">
        <f t="shared" si="0"/>
        <v>-48</v>
      </c>
      <c r="K22" s="136">
        <v>14</v>
      </c>
      <c r="L22" s="96" t="s">
        <v>76</v>
      </c>
      <c r="M22" s="97" t="s">
        <v>75</v>
      </c>
      <c r="N22" s="125" t="str">
        <f t="shared" si="1"/>
        <v>-52</v>
      </c>
      <c r="O22" s="94" t="s">
        <v>166</v>
      </c>
      <c r="P22" s="136">
        <v>14</v>
      </c>
      <c r="Q22" s="167" t="s">
        <v>206</v>
      </c>
      <c r="R22" s="168" t="s">
        <v>190</v>
      </c>
      <c r="S22" s="125" t="str">
        <f t="shared" si="2"/>
        <v>-57</v>
      </c>
      <c r="T22" s="94" t="s">
        <v>166</v>
      </c>
      <c r="U22" s="136">
        <v>14</v>
      </c>
      <c r="V22" s="167" t="s">
        <v>97</v>
      </c>
      <c r="W22" s="168" t="s">
        <v>98</v>
      </c>
      <c r="X22" s="125" t="str">
        <f t="shared" si="3"/>
        <v>-63</v>
      </c>
      <c r="Y22" s="94" t="s">
        <v>166</v>
      </c>
      <c r="Z22" s="136">
        <v>14</v>
      </c>
      <c r="AA22" s="167" t="s">
        <v>99</v>
      </c>
      <c r="AB22" s="168" t="s">
        <v>100</v>
      </c>
      <c r="AC22" s="125" t="str">
        <f t="shared" si="4"/>
        <v>-70</v>
      </c>
      <c r="AD22" s="94" t="s">
        <v>166</v>
      </c>
      <c r="AE22" s="136">
        <v>14</v>
      </c>
      <c r="AF22" s="167"/>
      <c r="AG22" s="168"/>
      <c r="AH22" s="125" t="str">
        <f t="shared" si="5"/>
        <v>-78</v>
      </c>
      <c r="AJ22" s="136">
        <v>14</v>
      </c>
      <c r="AK22" s="96"/>
      <c r="AL22" s="97"/>
      <c r="AM22" s="125" t="str">
        <f t="shared" si="6"/>
        <v>+78</v>
      </c>
      <c r="AN22" s="124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 s="94" customFormat="1" ht="12.75">
      <c r="A23" s="136">
        <v>15</v>
      </c>
      <c r="B23" s="96"/>
      <c r="C23" s="97"/>
      <c r="D23" s="125" t="str">
        <f t="shared" si="7"/>
        <v>-44</v>
      </c>
      <c r="F23" s="136">
        <v>15</v>
      </c>
      <c r="G23" s="167"/>
      <c r="H23" s="168"/>
      <c r="I23" s="125" t="str">
        <f t="shared" si="0"/>
        <v>-48</v>
      </c>
      <c r="K23" s="136">
        <v>15</v>
      </c>
      <c r="L23" s="96" t="s">
        <v>179</v>
      </c>
      <c r="M23" s="97" t="s">
        <v>180</v>
      </c>
      <c r="N23" s="125" t="str">
        <f t="shared" si="1"/>
        <v>-52</v>
      </c>
      <c r="O23" s="94" t="s">
        <v>166</v>
      </c>
      <c r="P23" s="136">
        <v>15</v>
      </c>
      <c r="Q23" s="96" t="s">
        <v>156</v>
      </c>
      <c r="R23" s="97" t="s">
        <v>157</v>
      </c>
      <c r="S23" s="125" t="str">
        <f t="shared" si="2"/>
        <v>-57</v>
      </c>
      <c r="T23" s="94" t="s">
        <v>166</v>
      </c>
      <c r="U23" s="136">
        <v>15</v>
      </c>
      <c r="V23" s="96"/>
      <c r="W23" s="97"/>
      <c r="X23" s="125" t="str">
        <f t="shared" si="3"/>
        <v>-63</v>
      </c>
      <c r="Z23" s="136">
        <v>15</v>
      </c>
      <c r="AA23" s="96" t="s">
        <v>111</v>
      </c>
      <c r="AB23" s="97" t="s">
        <v>42</v>
      </c>
      <c r="AC23" s="125" t="str">
        <f t="shared" si="4"/>
        <v>-70</v>
      </c>
      <c r="AD23" s="94" t="s">
        <v>166</v>
      </c>
      <c r="AE23" s="136">
        <v>15</v>
      </c>
      <c r="AF23" s="167"/>
      <c r="AG23" s="168"/>
      <c r="AH23" s="125" t="str">
        <f t="shared" si="5"/>
        <v>-78</v>
      </c>
      <c r="AJ23" s="136">
        <v>15</v>
      </c>
      <c r="AK23" s="96"/>
      <c r="AL23" s="97"/>
      <c r="AM23" s="125" t="str">
        <f t="shared" si="6"/>
        <v>+78</v>
      </c>
      <c r="AN23" s="124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 s="94" customFormat="1" ht="12.75">
      <c r="A24" s="136">
        <v>16</v>
      </c>
      <c r="B24" s="96"/>
      <c r="C24" s="97"/>
      <c r="D24" s="125" t="str">
        <f t="shared" si="7"/>
        <v>-44</v>
      </c>
      <c r="F24" s="136">
        <v>16</v>
      </c>
      <c r="G24" s="167"/>
      <c r="H24" s="168"/>
      <c r="I24" s="125" t="str">
        <f t="shared" si="0"/>
        <v>-48</v>
      </c>
      <c r="K24" s="136">
        <v>16</v>
      </c>
      <c r="L24" s="96" t="s">
        <v>188</v>
      </c>
      <c r="M24" s="97" t="s">
        <v>148</v>
      </c>
      <c r="N24" s="125" t="str">
        <f t="shared" si="1"/>
        <v>-52</v>
      </c>
      <c r="O24" s="94" t="s">
        <v>166</v>
      </c>
      <c r="P24" s="136">
        <v>16</v>
      </c>
      <c r="Q24" s="96" t="s">
        <v>95</v>
      </c>
      <c r="R24" s="97" t="s">
        <v>82</v>
      </c>
      <c r="S24" s="125" t="str">
        <f t="shared" si="2"/>
        <v>-57</v>
      </c>
      <c r="T24" s="94" t="s">
        <v>166</v>
      </c>
      <c r="U24" s="136">
        <v>16</v>
      </c>
      <c r="V24" s="167"/>
      <c r="W24" s="97"/>
      <c r="X24" s="125" t="str">
        <f t="shared" si="3"/>
        <v>-63</v>
      </c>
      <c r="Z24" s="136">
        <v>16</v>
      </c>
      <c r="AA24" s="96" t="s">
        <v>117</v>
      </c>
      <c r="AB24" s="97" t="s">
        <v>118</v>
      </c>
      <c r="AC24" s="125" t="str">
        <f t="shared" si="4"/>
        <v>-70</v>
      </c>
      <c r="AD24" s="94" t="s">
        <v>166</v>
      </c>
      <c r="AE24" s="136">
        <v>16</v>
      </c>
      <c r="AF24" s="167"/>
      <c r="AG24" s="168"/>
      <c r="AH24" s="125" t="str">
        <f t="shared" si="5"/>
        <v>-78</v>
      </c>
      <c r="AJ24" s="136">
        <v>16</v>
      </c>
      <c r="AK24" s="96"/>
      <c r="AL24" s="97"/>
      <c r="AM24" s="125" t="str">
        <f t="shared" si="6"/>
        <v>+78</v>
      </c>
      <c r="AN24" s="124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 s="94" customFormat="1" ht="12.75">
      <c r="A25" s="136">
        <v>17</v>
      </c>
      <c r="B25" s="96"/>
      <c r="C25" s="97"/>
      <c r="D25" s="125" t="str">
        <f t="shared" si="7"/>
        <v>-44</v>
      </c>
      <c r="F25" s="136">
        <v>17</v>
      </c>
      <c r="G25" s="96"/>
      <c r="H25" s="97"/>
      <c r="I25" s="125" t="str">
        <f t="shared" si="0"/>
        <v>-48</v>
      </c>
      <c r="K25" s="136">
        <v>17</v>
      </c>
      <c r="L25" s="96"/>
      <c r="M25" s="97"/>
      <c r="N25" s="125" t="str">
        <f t="shared" si="1"/>
        <v>-52</v>
      </c>
      <c r="P25" s="136">
        <v>17</v>
      </c>
      <c r="Q25" s="96" t="s">
        <v>92</v>
      </c>
      <c r="R25" s="97" t="s">
        <v>93</v>
      </c>
      <c r="S25" s="125" t="str">
        <f t="shared" si="2"/>
        <v>-57</v>
      </c>
      <c r="T25" s="94" t="s">
        <v>166</v>
      </c>
      <c r="U25" s="136">
        <v>17</v>
      </c>
      <c r="V25" s="96"/>
      <c r="W25" s="97"/>
      <c r="X25" s="125" t="str">
        <f t="shared" si="3"/>
        <v>-63</v>
      </c>
      <c r="Z25" s="136">
        <v>17</v>
      </c>
      <c r="AA25" s="96" t="s">
        <v>163</v>
      </c>
      <c r="AB25" s="97" t="s">
        <v>148</v>
      </c>
      <c r="AC25" s="125" t="str">
        <f t="shared" si="4"/>
        <v>-70</v>
      </c>
      <c r="AD25" s="94" t="s">
        <v>166</v>
      </c>
      <c r="AE25" s="136">
        <v>17</v>
      </c>
      <c r="AF25" s="96"/>
      <c r="AG25" s="97"/>
      <c r="AH25" s="125" t="str">
        <f t="shared" si="5"/>
        <v>-78</v>
      </c>
      <c r="AJ25" s="136">
        <v>17</v>
      </c>
      <c r="AK25" s="96"/>
      <c r="AL25" s="97"/>
      <c r="AM25" s="125" t="str">
        <f t="shared" si="6"/>
        <v>+78</v>
      </c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 s="94" customFormat="1" ht="12.75">
      <c r="A26" s="136">
        <v>18</v>
      </c>
      <c r="B26" s="96"/>
      <c r="C26" s="97"/>
      <c r="D26" s="125" t="str">
        <f t="shared" si="7"/>
        <v>-44</v>
      </c>
      <c r="F26" s="136">
        <v>18</v>
      </c>
      <c r="G26" s="96"/>
      <c r="H26" s="97"/>
      <c r="I26" s="125" t="str">
        <f t="shared" si="0"/>
        <v>-48</v>
      </c>
      <c r="K26" s="136">
        <v>18</v>
      </c>
      <c r="L26" s="96"/>
      <c r="M26" s="97"/>
      <c r="N26" s="125" t="str">
        <f t="shared" si="1"/>
        <v>-52</v>
      </c>
      <c r="P26" s="136">
        <v>18</v>
      </c>
      <c r="Q26" s="167" t="s">
        <v>94</v>
      </c>
      <c r="R26" s="168" t="s">
        <v>93</v>
      </c>
      <c r="S26" s="125" t="str">
        <f t="shared" si="2"/>
        <v>-57</v>
      </c>
      <c r="T26" s="94" t="s">
        <v>166</v>
      </c>
      <c r="U26" s="136">
        <v>18</v>
      </c>
      <c r="V26" s="96"/>
      <c r="W26" s="97"/>
      <c r="X26" s="125" t="str">
        <f t="shared" si="3"/>
        <v>-63</v>
      </c>
      <c r="Z26" s="136">
        <v>18</v>
      </c>
      <c r="AA26" s="96"/>
      <c r="AB26" s="97"/>
      <c r="AC26" s="125" t="str">
        <f t="shared" si="4"/>
        <v>-70</v>
      </c>
      <c r="AE26" s="136">
        <v>18</v>
      </c>
      <c r="AF26" s="96"/>
      <c r="AG26" s="97"/>
      <c r="AH26" s="125" t="str">
        <f t="shared" si="5"/>
        <v>-78</v>
      </c>
      <c r="AJ26" s="136">
        <v>18</v>
      </c>
      <c r="AK26" s="96"/>
      <c r="AL26" s="97"/>
      <c r="AM26" s="125" t="str">
        <f t="shared" si="6"/>
        <v>+78</v>
      </c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s="94" customFormat="1" ht="12.75">
      <c r="A27" s="136">
        <v>19</v>
      </c>
      <c r="B27" s="96"/>
      <c r="C27" s="97"/>
      <c r="D27" s="125" t="str">
        <f t="shared" si="7"/>
        <v>-44</v>
      </c>
      <c r="F27" s="136">
        <v>19</v>
      </c>
      <c r="G27" s="96"/>
      <c r="H27" s="97"/>
      <c r="I27" s="125" t="str">
        <f t="shared" si="0"/>
        <v>-48</v>
      </c>
      <c r="K27" s="136">
        <v>19</v>
      </c>
      <c r="L27" s="96"/>
      <c r="M27" s="97"/>
      <c r="N27" s="125" t="str">
        <f t="shared" si="1"/>
        <v>-52</v>
      </c>
      <c r="P27" s="136">
        <v>19</v>
      </c>
      <c r="Q27" s="167" t="s">
        <v>87</v>
      </c>
      <c r="R27" s="168" t="s">
        <v>88</v>
      </c>
      <c r="S27" s="125" t="str">
        <f t="shared" si="2"/>
        <v>-57</v>
      </c>
      <c r="T27" s="94" t="s">
        <v>166</v>
      </c>
      <c r="U27" s="136">
        <v>19</v>
      </c>
      <c r="V27" s="96"/>
      <c r="W27" s="97"/>
      <c r="X27" s="125" t="str">
        <f t="shared" si="3"/>
        <v>-63</v>
      </c>
      <c r="Z27" s="136">
        <v>19</v>
      </c>
      <c r="AA27" s="96"/>
      <c r="AB27" s="97"/>
      <c r="AC27" s="125" t="str">
        <f t="shared" si="4"/>
        <v>-70</v>
      </c>
      <c r="AE27" s="136">
        <v>19</v>
      </c>
      <c r="AF27" s="96"/>
      <c r="AG27" s="97"/>
      <c r="AH27" s="125" t="str">
        <f t="shared" si="5"/>
        <v>-78</v>
      </c>
      <c r="AJ27" s="136">
        <v>19</v>
      </c>
      <c r="AK27" s="96"/>
      <c r="AL27" s="97"/>
      <c r="AM27" s="125" t="str">
        <f t="shared" si="6"/>
        <v>+78</v>
      </c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s="94" customFormat="1" ht="12.75">
      <c r="A28" s="136">
        <v>20</v>
      </c>
      <c r="B28" s="96"/>
      <c r="C28" s="97"/>
      <c r="D28" s="125" t="str">
        <f t="shared" si="7"/>
        <v>-44</v>
      </c>
      <c r="F28" s="136">
        <v>20</v>
      </c>
      <c r="G28" s="96"/>
      <c r="H28" s="97"/>
      <c r="I28" s="125" t="str">
        <f t="shared" si="0"/>
        <v>-48</v>
      </c>
      <c r="K28" s="136">
        <v>20</v>
      </c>
      <c r="L28" s="96"/>
      <c r="M28" s="97"/>
      <c r="N28" s="125" t="str">
        <f t="shared" si="1"/>
        <v>-52</v>
      </c>
      <c r="P28" s="136">
        <v>20</v>
      </c>
      <c r="Q28" s="167" t="s">
        <v>203</v>
      </c>
      <c r="R28" s="168" t="s">
        <v>204</v>
      </c>
      <c r="S28" s="125" t="str">
        <f t="shared" si="2"/>
        <v>-57</v>
      </c>
      <c r="T28" s="94" t="s">
        <v>166</v>
      </c>
      <c r="U28" s="136">
        <v>20</v>
      </c>
      <c r="V28" s="96"/>
      <c r="W28" s="97"/>
      <c r="X28" s="125" t="str">
        <f t="shared" si="3"/>
        <v>-63</v>
      </c>
      <c r="Z28" s="136">
        <v>20</v>
      </c>
      <c r="AA28" s="96"/>
      <c r="AB28" s="97"/>
      <c r="AC28" s="125" t="str">
        <f t="shared" si="4"/>
        <v>-70</v>
      </c>
      <c r="AE28" s="136">
        <v>20</v>
      </c>
      <c r="AF28" s="96"/>
      <c r="AG28" s="97"/>
      <c r="AH28" s="125" t="str">
        <f t="shared" si="5"/>
        <v>-78</v>
      </c>
      <c r="AJ28" s="136">
        <v>20</v>
      </c>
      <c r="AK28" s="96"/>
      <c r="AL28" s="97"/>
      <c r="AM28" s="125" t="str">
        <f t="shared" si="6"/>
        <v>+78</v>
      </c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 s="94" customFormat="1" ht="12.75">
      <c r="A29" s="136">
        <v>21</v>
      </c>
      <c r="B29" s="96"/>
      <c r="C29" s="97"/>
      <c r="D29" s="125" t="str">
        <f t="shared" si="7"/>
        <v>-44</v>
      </c>
      <c r="F29" s="136">
        <v>21</v>
      </c>
      <c r="G29" s="96"/>
      <c r="H29" s="97"/>
      <c r="I29" s="125" t="str">
        <f t="shared" si="0"/>
        <v>-48</v>
      </c>
      <c r="K29" s="136">
        <v>21</v>
      </c>
      <c r="L29" s="96"/>
      <c r="M29" s="97"/>
      <c r="N29" s="125" t="str">
        <f t="shared" si="1"/>
        <v>-52</v>
      </c>
      <c r="P29" s="136">
        <v>21</v>
      </c>
      <c r="Q29" s="167" t="s">
        <v>183</v>
      </c>
      <c r="R29" s="168" t="s">
        <v>180</v>
      </c>
      <c r="S29" s="125" t="str">
        <f t="shared" si="2"/>
        <v>-57</v>
      </c>
      <c r="T29" s="94" t="s">
        <v>166</v>
      </c>
      <c r="U29" s="136">
        <v>21</v>
      </c>
      <c r="V29" s="96"/>
      <c r="W29" s="97"/>
      <c r="X29" s="125" t="str">
        <f t="shared" si="3"/>
        <v>-63</v>
      </c>
      <c r="Z29" s="136">
        <v>21</v>
      </c>
      <c r="AA29" s="167"/>
      <c r="AB29" s="168"/>
      <c r="AC29" s="125" t="str">
        <f t="shared" si="4"/>
        <v>-70</v>
      </c>
      <c r="AE29" s="136">
        <v>21</v>
      </c>
      <c r="AF29" s="96"/>
      <c r="AG29" s="97"/>
      <c r="AH29" s="125" t="str">
        <f t="shared" si="5"/>
        <v>-78</v>
      </c>
      <c r="AJ29" s="136">
        <v>21</v>
      </c>
      <c r="AK29" s="96"/>
      <c r="AL29" s="97"/>
      <c r="AM29" s="125" t="str">
        <f t="shared" si="6"/>
        <v>+78</v>
      </c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 s="94" customFormat="1" ht="12.75">
      <c r="A30" s="136">
        <v>22</v>
      </c>
      <c r="B30" s="96"/>
      <c r="C30" s="97"/>
      <c r="D30" s="125" t="str">
        <f t="shared" si="7"/>
        <v>-44</v>
      </c>
      <c r="F30" s="136">
        <v>22</v>
      </c>
      <c r="G30" s="96"/>
      <c r="H30" s="97"/>
      <c r="I30" s="125" t="str">
        <f t="shared" si="0"/>
        <v>-48</v>
      </c>
      <c r="K30" s="136">
        <v>22</v>
      </c>
      <c r="L30" s="96"/>
      <c r="M30" s="97"/>
      <c r="N30" s="125" t="str">
        <f t="shared" si="1"/>
        <v>-52</v>
      </c>
      <c r="P30" s="136">
        <v>22</v>
      </c>
      <c r="Q30" s="167" t="s">
        <v>147</v>
      </c>
      <c r="R30" s="97" t="s">
        <v>148</v>
      </c>
      <c r="S30" s="125" t="str">
        <f t="shared" si="2"/>
        <v>-57</v>
      </c>
      <c r="T30" s="94" t="s">
        <v>166</v>
      </c>
      <c r="U30" s="136">
        <v>22</v>
      </c>
      <c r="V30" s="96"/>
      <c r="W30" s="97"/>
      <c r="X30" s="125" t="str">
        <f t="shared" si="3"/>
        <v>-63</v>
      </c>
      <c r="Z30" s="136">
        <v>22</v>
      </c>
      <c r="AA30" s="96"/>
      <c r="AB30" s="97"/>
      <c r="AC30" s="125" t="str">
        <f t="shared" si="4"/>
        <v>-70</v>
      </c>
      <c r="AE30" s="136">
        <v>22</v>
      </c>
      <c r="AF30" s="96"/>
      <c r="AG30" s="97"/>
      <c r="AH30" s="125" t="str">
        <f t="shared" si="5"/>
        <v>-78</v>
      </c>
      <c r="AJ30" s="136">
        <v>22</v>
      </c>
      <c r="AK30" s="96"/>
      <c r="AL30" s="97"/>
      <c r="AM30" s="125" t="str">
        <f t="shared" si="6"/>
        <v>+78</v>
      </c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s="94" customFormat="1" ht="12.75">
      <c r="A31" s="136">
        <v>23</v>
      </c>
      <c r="B31" s="96"/>
      <c r="C31" s="97"/>
      <c r="D31" s="125" t="str">
        <f t="shared" si="7"/>
        <v>-44</v>
      </c>
      <c r="F31" s="136">
        <v>23</v>
      </c>
      <c r="G31" s="96"/>
      <c r="H31" s="97"/>
      <c r="I31" s="125" t="str">
        <f t="shared" si="0"/>
        <v>-48</v>
      </c>
      <c r="K31" s="136">
        <v>23</v>
      </c>
      <c r="L31" s="96"/>
      <c r="M31" s="97"/>
      <c r="N31" s="125" t="str">
        <f t="shared" si="1"/>
        <v>-52</v>
      </c>
      <c r="P31" s="136">
        <v>23</v>
      </c>
      <c r="Q31" s="96" t="s">
        <v>181</v>
      </c>
      <c r="R31" s="97" t="s">
        <v>182</v>
      </c>
      <c r="S31" s="125" t="str">
        <f t="shared" si="2"/>
        <v>-57</v>
      </c>
      <c r="T31" s="94" t="s">
        <v>166</v>
      </c>
      <c r="U31" s="136">
        <v>23</v>
      </c>
      <c r="V31" s="96"/>
      <c r="W31" s="97"/>
      <c r="X31" s="125" t="str">
        <f t="shared" si="3"/>
        <v>-63</v>
      </c>
      <c r="Z31" s="136">
        <v>23</v>
      </c>
      <c r="AA31" s="96"/>
      <c r="AB31" s="97"/>
      <c r="AC31" s="125" t="str">
        <f t="shared" si="4"/>
        <v>-70</v>
      </c>
      <c r="AE31" s="136">
        <v>23</v>
      </c>
      <c r="AF31" s="96"/>
      <c r="AG31" s="97"/>
      <c r="AH31" s="125" t="str">
        <f t="shared" si="5"/>
        <v>-78</v>
      </c>
      <c r="AJ31" s="136">
        <v>23</v>
      </c>
      <c r="AK31" s="96"/>
      <c r="AL31" s="97"/>
      <c r="AM31" s="125" t="str">
        <f t="shared" si="6"/>
        <v>+78</v>
      </c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s="94" customFormat="1" ht="12.75">
      <c r="A32" s="136">
        <v>24</v>
      </c>
      <c r="B32" s="96"/>
      <c r="C32" s="97"/>
      <c r="D32" s="125" t="str">
        <f t="shared" si="7"/>
        <v>-44</v>
      </c>
      <c r="F32" s="136">
        <v>24</v>
      </c>
      <c r="G32" s="96"/>
      <c r="H32" s="97"/>
      <c r="I32" s="125" t="str">
        <f t="shared" si="0"/>
        <v>-48</v>
      </c>
      <c r="K32" s="136">
        <v>24</v>
      </c>
      <c r="L32" s="96"/>
      <c r="M32" s="97"/>
      <c r="N32" s="125" t="str">
        <f>N$7</f>
        <v>-52</v>
      </c>
      <c r="P32" s="136">
        <v>24</v>
      </c>
      <c r="Q32" s="96"/>
      <c r="R32" s="97"/>
      <c r="S32" s="125" t="str">
        <f t="shared" si="2"/>
        <v>-57</v>
      </c>
      <c r="U32" s="136">
        <v>24</v>
      </c>
      <c r="V32" s="96"/>
      <c r="W32" s="97"/>
      <c r="X32" s="125" t="str">
        <f t="shared" si="3"/>
        <v>-63</v>
      </c>
      <c r="Z32" s="136">
        <v>24</v>
      </c>
      <c r="AA32" s="96"/>
      <c r="AB32" s="97"/>
      <c r="AC32" s="125" t="str">
        <f t="shared" si="4"/>
        <v>-70</v>
      </c>
      <c r="AE32" s="136">
        <v>24</v>
      </c>
      <c r="AF32" s="96"/>
      <c r="AG32" s="97"/>
      <c r="AH32" s="125" t="str">
        <f t="shared" si="5"/>
        <v>-78</v>
      </c>
      <c r="AJ32" s="136">
        <v>24</v>
      </c>
      <c r="AK32" s="96"/>
      <c r="AL32" s="97"/>
      <c r="AM32" s="125" t="str">
        <f t="shared" si="6"/>
        <v>+78</v>
      </c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spans="1:55" s="94" customFormat="1" ht="12.75">
      <c r="A33" s="136">
        <v>25</v>
      </c>
      <c r="B33" s="96"/>
      <c r="C33" s="97"/>
      <c r="D33" s="125" t="str">
        <f t="shared" si="7"/>
        <v>-44</v>
      </c>
      <c r="F33" s="136">
        <v>25</v>
      </c>
      <c r="G33" s="96"/>
      <c r="H33" s="97"/>
      <c r="I33" s="125" t="str">
        <f t="shared" si="0"/>
        <v>-48</v>
      </c>
      <c r="K33" s="136">
        <v>25</v>
      </c>
      <c r="L33" s="96"/>
      <c r="M33" s="97"/>
      <c r="N33" s="125" t="str">
        <f t="shared" si="1"/>
        <v>-52</v>
      </c>
      <c r="P33" s="136">
        <v>25</v>
      </c>
      <c r="Q33" s="167"/>
      <c r="R33" s="168"/>
      <c r="S33" s="125" t="str">
        <f t="shared" si="2"/>
        <v>-57</v>
      </c>
      <c r="U33" s="136">
        <v>25</v>
      </c>
      <c r="V33" s="96"/>
      <c r="W33" s="97"/>
      <c r="X33" s="125" t="str">
        <f t="shared" si="3"/>
        <v>-63</v>
      </c>
      <c r="Z33" s="136">
        <v>25</v>
      </c>
      <c r="AA33" s="96"/>
      <c r="AB33" s="97"/>
      <c r="AC33" s="125" t="str">
        <f t="shared" si="4"/>
        <v>-70</v>
      </c>
      <c r="AE33" s="136">
        <v>25</v>
      </c>
      <c r="AF33" s="96"/>
      <c r="AG33" s="97"/>
      <c r="AH33" s="125" t="str">
        <f t="shared" si="5"/>
        <v>-78</v>
      </c>
      <c r="AJ33" s="136">
        <v>25</v>
      </c>
      <c r="AK33" s="96"/>
      <c r="AL33" s="97"/>
      <c r="AM33" s="125" t="str">
        <f t="shared" si="6"/>
        <v>+78</v>
      </c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 s="94" customFormat="1" ht="12.75">
      <c r="A34" s="136">
        <v>26</v>
      </c>
      <c r="B34" s="96"/>
      <c r="C34" s="97"/>
      <c r="D34" s="125" t="str">
        <f t="shared" si="7"/>
        <v>-44</v>
      </c>
      <c r="F34" s="136">
        <v>26</v>
      </c>
      <c r="G34" s="96"/>
      <c r="H34" s="97"/>
      <c r="I34" s="125" t="str">
        <f t="shared" si="0"/>
        <v>-48</v>
      </c>
      <c r="K34" s="136">
        <v>26</v>
      </c>
      <c r="L34" s="96"/>
      <c r="M34" s="97"/>
      <c r="N34" s="125" t="str">
        <f t="shared" si="1"/>
        <v>-52</v>
      </c>
      <c r="P34" s="136">
        <v>26</v>
      </c>
      <c r="Q34" s="96"/>
      <c r="R34" s="97"/>
      <c r="S34" s="125" t="str">
        <f t="shared" si="2"/>
        <v>-57</v>
      </c>
      <c r="U34" s="136">
        <v>26</v>
      </c>
      <c r="V34" s="96"/>
      <c r="W34" s="97"/>
      <c r="X34" s="125" t="str">
        <f t="shared" si="3"/>
        <v>-63</v>
      </c>
      <c r="Z34" s="136">
        <v>26</v>
      </c>
      <c r="AA34" s="96"/>
      <c r="AB34" s="97"/>
      <c r="AC34" s="125" t="str">
        <f t="shared" si="4"/>
        <v>-70</v>
      </c>
      <c r="AE34" s="136">
        <v>26</v>
      </c>
      <c r="AF34" s="96"/>
      <c r="AG34" s="97"/>
      <c r="AH34" s="125" t="str">
        <f t="shared" si="5"/>
        <v>-78</v>
      </c>
      <c r="AJ34" s="136">
        <v>26</v>
      </c>
      <c r="AK34" s="96"/>
      <c r="AL34" s="97"/>
      <c r="AM34" s="125" t="str">
        <f t="shared" si="6"/>
        <v>+78</v>
      </c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 s="94" customFormat="1" ht="12.75">
      <c r="A35" s="136">
        <v>27</v>
      </c>
      <c r="B35" s="96"/>
      <c r="C35" s="97"/>
      <c r="D35" s="125" t="str">
        <f t="shared" si="7"/>
        <v>-44</v>
      </c>
      <c r="F35" s="136">
        <v>27</v>
      </c>
      <c r="G35" s="96"/>
      <c r="H35" s="97"/>
      <c r="I35" s="125" t="str">
        <f t="shared" si="0"/>
        <v>-48</v>
      </c>
      <c r="K35" s="136">
        <v>27</v>
      </c>
      <c r="L35" s="96"/>
      <c r="M35" s="97"/>
      <c r="N35" s="125" t="str">
        <f t="shared" si="1"/>
        <v>-52</v>
      </c>
      <c r="P35" s="136">
        <v>27</v>
      </c>
      <c r="Q35" s="96"/>
      <c r="R35" s="97"/>
      <c r="S35" s="125" t="str">
        <f t="shared" si="2"/>
        <v>-57</v>
      </c>
      <c r="U35" s="136">
        <v>27</v>
      </c>
      <c r="V35" s="96"/>
      <c r="W35" s="97"/>
      <c r="X35" s="125" t="str">
        <f t="shared" si="3"/>
        <v>-63</v>
      </c>
      <c r="Z35" s="136">
        <v>27</v>
      </c>
      <c r="AA35" s="96"/>
      <c r="AB35" s="97"/>
      <c r="AC35" s="125" t="str">
        <f t="shared" si="4"/>
        <v>-70</v>
      </c>
      <c r="AE35" s="136">
        <v>27</v>
      </c>
      <c r="AF35" s="96"/>
      <c r="AG35" s="97"/>
      <c r="AH35" s="125" t="str">
        <f t="shared" si="5"/>
        <v>-78</v>
      </c>
      <c r="AJ35" s="136">
        <v>27</v>
      </c>
      <c r="AK35" s="96"/>
      <c r="AL35" s="97"/>
      <c r="AM35" s="125" t="str">
        <f t="shared" si="6"/>
        <v>+78</v>
      </c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1:55" s="94" customFormat="1" ht="12.75">
      <c r="A36" s="136">
        <v>28</v>
      </c>
      <c r="B36" s="96"/>
      <c r="C36" s="97"/>
      <c r="D36" s="125" t="str">
        <f t="shared" si="7"/>
        <v>-44</v>
      </c>
      <c r="F36" s="136">
        <v>28</v>
      </c>
      <c r="G36" s="96"/>
      <c r="H36" s="97"/>
      <c r="I36" s="125" t="str">
        <f t="shared" si="0"/>
        <v>-48</v>
      </c>
      <c r="K36" s="136">
        <v>28</v>
      </c>
      <c r="L36" s="167"/>
      <c r="M36" s="168"/>
      <c r="N36" s="125" t="str">
        <f t="shared" si="1"/>
        <v>-52</v>
      </c>
      <c r="P36" s="136">
        <v>28</v>
      </c>
      <c r="Q36" s="96"/>
      <c r="R36" s="97"/>
      <c r="S36" s="125" t="str">
        <f t="shared" si="2"/>
        <v>-57</v>
      </c>
      <c r="U36" s="136">
        <v>28</v>
      </c>
      <c r="V36" s="96"/>
      <c r="W36" s="97"/>
      <c r="X36" s="125" t="str">
        <f t="shared" si="3"/>
        <v>-63</v>
      </c>
      <c r="Z36" s="136">
        <v>28</v>
      </c>
      <c r="AA36" s="96"/>
      <c r="AB36" s="97"/>
      <c r="AC36" s="125" t="str">
        <f t="shared" si="4"/>
        <v>-70</v>
      </c>
      <c r="AE36" s="136">
        <v>28</v>
      </c>
      <c r="AF36" s="96"/>
      <c r="AG36" s="97"/>
      <c r="AH36" s="125" t="str">
        <f t="shared" si="5"/>
        <v>-78</v>
      </c>
      <c r="AJ36" s="136">
        <v>28</v>
      </c>
      <c r="AK36" s="96"/>
      <c r="AL36" s="97"/>
      <c r="AM36" s="125" t="str">
        <f t="shared" si="6"/>
        <v>+78</v>
      </c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 s="94" customFormat="1" ht="12.75">
      <c r="A37" s="136">
        <v>29</v>
      </c>
      <c r="B37" s="96"/>
      <c r="C37" s="97"/>
      <c r="D37" s="125" t="str">
        <f t="shared" si="7"/>
        <v>-44</v>
      </c>
      <c r="F37" s="136">
        <v>29</v>
      </c>
      <c r="G37" s="96"/>
      <c r="H37" s="97"/>
      <c r="I37" s="125" t="str">
        <f t="shared" si="0"/>
        <v>-48</v>
      </c>
      <c r="K37" s="136">
        <v>29</v>
      </c>
      <c r="L37" s="167"/>
      <c r="M37" s="168"/>
      <c r="N37" s="125" t="str">
        <f t="shared" si="1"/>
        <v>-52</v>
      </c>
      <c r="P37" s="136">
        <v>29</v>
      </c>
      <c r="Q37" s="96"/>
      <c r="R37" s="97"/>
      <c r="S37" s="125" t="str">
        <f t="shared" si="2"/>
        <v>-57</v>
      </c>
      <c r="U37" s="136">
        <v>29</v>
      </c>
      <c r="V37" s="96"/>
      <c r="W37" s="97"/>
      <c r="X37" s="125" t="str">
        <f t="shared" si="3"/>
        <v>-63</v>
      </c>
      <c r="Z37" s="136">
        <v>29</v>
      </c>
      <c r="AA37" s="96"/>
      <c r="AB37" s="97"/>
      <c r="AC37" s="125" t="str">
        <f t="shared" si="4"/>
        <v>-70</v>
      </c>
      <c r="AE37" s="136">
        <v>29</v>
      </c>
      <c r="AF37" s="96"/>
      <c r="AG37" s="97"/>
      <c r="AH37" s="125" t="str">
        <f t="shared" si="5"/>
        <v>-78</v>
      </c>
      <c r="AJ37" s="136">
        <v>29</v>
      </c>
      <c r="AK37" s="96"/>
      <c r="AL37" s="97"/>
      <c r="AM37" s="125" t="str">
        <f t="shared" si="6"/>
        <v>+78</v>
      </c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55" s="94" customFormat="1" ht="12.75">
      <c r="A38" s="136">
        <v>30</v>
      </c>
      <c r="B38" s="96"/>
      <c r="C38" s="97"/>
      <c r="D38" s="125" t="str">
        <f t="shared" si="7"/>
        <v>-44</v>
      </c>
      <c r="F38" s="136">
        <v>30</v>
      </c>
      <c r="G38" s="96"/>
      <c r="H38" s="97"/>
      <c r="I38" s="125" t="str">
        <f t="shared" si="0"/>
        <v>-48</v>
      </c>
      <c r="K38" s="136">
        <v>30</v>
      </c>
      <c r="L38" s="96"/>
      <c r="M38" s="97"/>
      <c r="N38" s="125" t="str">
        <f t="shared" si="1"/>
        <v>-52</v>
      </c>
      <c r="P38" s="136">
        <v>30</v>
      </c>
      <c r="Q38" s="96"/>
      <c r="R38" s="97"/>
      <c r="S38" s="125" t="str">
        <f t="shared" si="2"/>
        <v>-57</v>
      </c>
      <c r="U38" s="136">
        <v>30</v>
      </c>
      <c r="V38" s="96"/>
      <c r="W38" s="97"/>
      <c r="X38" s="125" t="str">
        <f t="shared" si="3"/>
        <v>-63</v>
      </c>
      <c r="Z38" s="136">
        <v>30</v>
      </c>
      <c r="AA38" s="96"/>
      <c r="AB38" s="97"/>
      <c r="AC38" s="125" t="str">
        <f t="shared" si="4"/>
        <v>-70</v>
      </c>
      <c r="AE38" s="136">
        <v>30</v>
      </c>
      <c r="AF38" s="96"/>
      <c r="AG38" s="97"/>
      <c r="AH38" s="125" t="str">
        <f t="shared" si="5"/>
        <v>-78</v>
      </c>
      <c r="AJ38" s="136">
        <v>30</v>
      </c>
      <c r="AK38" s="96"/>
      <c r="AL38" s="97"/>
      <c r="AM38" s="125" t="str">
        <f t="shared" si="6"/>
        <v>+78</v>
      </c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1:55" s="94" customFormat="1" ht="12.75">
      <c r="A39" s="136">
        <v>31</v>
      </c>
      <c r="B39" s="96"/>
      <c r="C39" s="97"/>
      <c r="D39" s="125" t="str">
        <f t="shared" si="7"/>
        <v>-44</v>
      </c>
      <c r="F39" s="136">
        <v>31</v>
      </c>
      <c r="G39" s="96"/>
      <c r="H39" s="97"/>
      <c r="I39" s="125" t="str">
        <f t="shared" si="0"/>
        <v>-48</v>
      </c>
      <c r="K39" s="136">
        <v>31</v>
      </c>
      <c r="L39" s="96"/>
      <c r="M39" s="97"/>
      <c r="N39" s="125" t="str">
        <f t="shared" si="1"/>
        <v>-52</v>
      </c>
      <c r="P39" s="136">
        <v>31</v>
      </c>
      <c r="Q39" s="96"/>
      <c r="R39" s="97"/>
      <c r="S39" s="125" t="str">
        <f t="shared" si="2"/>
        <v>-57</v>
      </c>
      <c r="U39" s="136">
        <v>31</v>
      </c>
      <c r="V39" s="96"/>
      <c r="W39" s="97"/>
      <c r="X39" s="125" t="str">
        <f t="shared" si="3"/>
        <v>-63</v>
      </c>
      <c r="Z39" s="136">
        <v>31</v>
      </c>
      <c r="AA39" s="96"/>
      <c r="AB39" s="97"/>
      <c r="AC39" s="125" t="str">
        <f t="shared" si="4"/>
        <v>-70</v>
      </c>
      <c r="AE39" s="136">
        <v>31</v>
      </c>
      <c r="AF39" s="96"/>
      <c r="AG39" s="97"/>
      <c r="AH39" s="125" t="str">
        <f t="shared" si="5"/>
        <v>-78</v>
      </c>
      <c r="AJ39" s="136">
        <v>31</v>
      </c>
      <c r="AK39" s="96"/>
      <c r="AL39" s="97"/>
      <c r="AM39" s="125" t="str">
        <f t="shared" si="6"/>
        <v>+78</v>
      </c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1:55" s="94" customFormat="1" ht="12.75">
      <c r="A40" s="136">
        <v>32</v>
      </c>
      <c r="B40" s="96"/>
      <c r="C40" s="97"/>
      <c r="D40" s="125" t="str">
        <f t="shared" si="7"/>
        <v>-44</v>
      </c>
      <c r="F40" s="136">
        <v>32</v>
      </c>
      <c r="G40" s="96"/>
      <c r="H40" s="97"/>
      <c r="I40" s="125" t="str">
        <f t="shared" si="0"/>
        <v>-48</v>
      </c>
      <c r="K40" s="136">
        <v>32</v>
      </c>
      <c r="L40" s="96"/>
      <c r="M40" s="97"/>
      <c r="N40" s="125" t="str">
        <f t="shared" si="1"/>
        <v>-52</v>
      </c>
      <c r="P40" s="136">
        <v>32</v>
      </c>
      <c r="Q40" s="96"/>
      <c r="R40" s="97"/>
      <c r="S40" s="125" t="str">
        <f t="shared" si="2"/>
        <v>-57</v>
      </c>
      <c r="U40" s="136">
        <v>32</v>
      </c>
      <c r="V40" s="96"/>
      <c r="W40" s="97"/>
      <c r="X40" s="125" t="str">
        <f t="shared" si="3"/>
        <v>-63</v>
      </c>
      <c r="Z40" s="136">
        <v>32</v>
      </c>
      <c r="AA40" s="96"/>
      <c r="AB40" s="97"/>
      <c r="AC40" s="125" t="str">
        <f t="shared" si="4"/>
        <v>-70</v>
      </c>
      <c r="AE40" s="136">
        <v>32</v>
      </c>
      <c r="AF40" s="96"/>
      <c r="AG40" s="97"/>
      <c r="AH40" s="125" t="str">
        <f t="shared" si="5"/>
        <v>-78</v>
      </c>
      <c r="AJ40" s="136">
        <v>32</v>
      </c>
      <c r="AK40" s="96"/>
      <c r="AL40" s="97"/>
      <c r="AM40" s="125" t="str">
        <f t="shared" si="6"/>
        <v>+78</v>
      </c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1:55" s="94" customFormat="1" ht="12.75">
      <c r="A41" s="136">
        <v>33</v>
      </c>
      <c r="B41" s="96"/>
      <c r="C41" s="97"/>
      <c r="D41" s="125" t="str">
        <f t="shared" si="7"/>
        <v>-44</v>
      </c>
      <c r="F41" s="136">
        <v>33</v>
      </c>
      <c r="G41" s="96"/>
      <c r="H41" s="97"/>
      <c r="I41" s="125" t="str">
        <f t="shared" si="0"/>
        <v>-48</v>
      </c>
      <c r="K41" s="136">
        <v>33</v>
      </c>
      <c r="L41" s="96"/>
      <c r="M41" s="97"/>
      <c r="N41" s="125" t="str">
        <f t="shared" si="1"/>
        <v>-52</v>
      </c>
      <c r="P41" s="136">
        <v>33</v>
      </c>
      <c r="Q41" s="96"/>
      <c r="R41" s="97"/>
      <c r="S41" s="125" t="str">
        <f t="shared" si="2"/>
        <v>-57</v>
      </c>
      <c r="U41" s="136">
        <v>33</v>
      </c>
      <c r="V41" s="96"/>
      <c r="W41" s="97"/>
      <c r="X41" s="125" t="str">
        <f t="shared" si="3"/>
        <v>-63</v>
      </c>
      <c r="Z41" s="136">
        <v>33</v>
      </c>
      <c r="AA41" s="96"/>
      <c r="AB41" s="97"/>
      <c r="AC41" s="125" t="str">
        <f t="shared" si="4"/>
        <v>-70</v>
      </c>
      <c r="AE41" s="136">
        <v>33</v>
      </c>
      <c r="AF41" s="96"/>
      <c r="AG41" s="97"/>
      <c r="AH41" s="125" t="str">
        <f t="shared" si="5"/>
        <v>-78</v>
      </c>
      <c r="AJ41" s="136">
        <v>33</v>
      </c>
      <c r="AK41" s="96"/>
      <c r="AL41" s="97"/>
      <c r="AM41" s="125" t="str">
        <f t="shared" si="6"/>
        <v>+78</v>
      </c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s="94" customFormat="1" ht="12.75">
      <c r="A42" s="136">
        <v>34</v>
      </c>
      <c r="B42" s="96"/>
      <c r="C42" s="97"/>
      <c r="D42" s="125" t="str">
        <f t="shared" si="7"/>
        <v>-44</v>
      </c>
      <c r="F42" s="136">
        <v>34</v>
      </c>
      <c r="G42" s="96"/>
      <c r="H42" s="97"/>
      <c r="I42" s="125" t="str">
        <f t="shared" si="0"/>
        <v>-48</v>
      </c>
      <c r="K42" s="136">
        <v>34</v>
      </c>
      <c r="L42" s="96"/>
      <c r="M42" s="97"/>
      <c r="N42" s="125" t="str">
        <f t="shared" si="1"/>
        <v>-52</v>
      </c>
      <c r="P42" s="136">
        <v>34</v>
      </c>
      <c r="Q42" s="96"/>
      <c r="R42" s="97"/>
      <c r="S42" s="125" t="str">
        <f t="shared" si="2"/>
        <v>-57</v>
      </c>
      <c r="U42" s="136">
        <v>34</v>
      </c>
      <c r="V42" s="96"/>
      <c r="W42" s="97"/>
      <c r="X42" s="125" t="str">
        <f t="shared" si="3"/>
        <v>-63</v>
      </c>
      <c r="Z42" s="136">
        <v>34</v>
      </c>
      <c r="AA42" s="96"/>
      <c r="AB42" s="97"/>
      <c r="AC42" s="125" t="str">
        <f t="shared" si="4"/>
        <v>-70</v>
      </c>
      <c r="AE42" s="136">
        <v>34</v>
      </c>
      <c r="AF42" s="96"/>
      <c r="AG42" s="97"/>
      <c r="AH42" s="125" t="str">
        <f t="shared" si="5"/>
        <v>-78</v>
      </c>
      <c r="AJ42" s="136">
        <v>34</v>
      </c>
      <c r="AK42" s="96"/>
      <c r="AL42" s="97"/>
      <c r="AM42" s="125" t="str">
        <f t="shared" si="6"/>
        <v>+78</v>
      </c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 s="94" customFormat="1" ht="12.75">
      <c r="A43" s="136">
        <v>35</v>
      </c>
      <c r="B43" s="96"/>
      <c r="C43" s="97"/>
      <c r="D43" s="125" t="str">
        <f t="shared" si="7"/>
        <v>-44</v>
      </c>
      <c r="F43" s="136">
        <v>35</v>
      </c>
      <c r="G43" s="96"/>
      <c r="H43" s="97"/>
      <c r="I43" s="125" t="str">
        <f t="shared" si="0"/>
        <v>-48</v>
      </c>
      <c r="K43" s="136">
        <v>35</v>
      </c>
      <c r="L43" s="96"/>
      <c r="M43" s="97"/>
      <c r="N43" s="125" t="str">
        <f t="shared" si="1"/>
        <v>-52</v>
      </c>
      <c r="P43" s="136">
        <v>35</v>
      </c>
      <c r="Q43" s="96"/>
      <c r="R43" s="97"/>
      <c r="S43" s="125" t="str">
        <f t="shared" si="2"/>
        <v>-57</v>
      </c>
      <c r="U43" s="136">
        <v>35</v>
      </c>
      <c r="V43" s="96"/>
      <c r="W43" s="97"/>
      <c r="X43" s="125" t="str">
        <f t="shared" si="3"/>
        <v>-63</v>
      </c>
      <c r="Z43" s="136">
        <v>35</v>
      </c>
      <c r="AA43" s="96"/>
      <c r="AB43" s="97"/>
      <c r="AC43" s="125" t="str">
        <f t="shared" si="4"/>
        <v>-70</v>
      </c>
      <c r="AE43" s="136">
        <v>35</v>
      </c>
      <c r="AF43" s="96"/>
      <c r="AG43" s="97"/>
      <c r="AH43" s="125" t="str">
        <f t="shared" si="5"/>
        <v>-78</v>
      </c>
      <c r="AJ43" s="136">
        <v>35</v>
      </c>
      <c r="AK43" s="96"/>
      <c r="AL43" s="97"/>
      <c r="AM43" s="125" t="str">
        <f t="shared" si="6"/>
        <v>+78</v>
      </c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s="94" customFormat="1" ht="12.75">
      <c r="A44" s="136">
        <v>36</v>
      </c>
      <c r="B44" s="96"/>
      <c r="C44" s="97"/>
      <c r="D44" s="125" t="str">
        <f t="shared" si="7"/>
        <v>-44</v>
      </c>
      <c r="F44" s="136">
        <v>36</v>
      </c>
      <c r="G44" s="96"/>
      <c r="H44" s="97"/>
      <c r="I44" s="125" t="str">
        <f t="shared" si="0"/>
        <v>-48</v>
      </c>
      <c r="K44" s="136">
        <v>36</v>
      </c>
      <c r="L44" s="96"/>
      <c r="M44" s="97"/>
      <c r="N44" s="125" t="str">
        <f t="shared" si="1"/>
        <v>-52</v>
      </c>
      <c r="P44" s="136">
        <v>36</v>
      </c>
      <c r="Q44" s="96"/>
      <c r="R44" s="97"/>
      <c r="S44" s="125" t="str">
        <f t="shared" si="2"/>
        <v>-57</v>
      </c>
      <c r="U44" s="136">
        <v>36</v>
      </c>
      <c r="V44" s="96"/>
      <c r="W44" s="97"/>
      <c r="X44" s="125" t="str">
        <f t="shared" si="3"/>
        <v>-63</v>
      </c>
      <c r="Z44" s="136">
        <v>36</v>
      </c>
      <c r="AA44" s="96"/>
      <c r="AB44" s="97"/>
      <c r="AC44" s="125" t="str">
        <f t="shared" si="4"/>
        <v>-70</v>
      </c>
      <c r="AE44" s="136">
        <v>36</v>
      </c>
      <c r="AF44" s="96"/>
      <c r="AG44" s="97"/>
      <c r="AH44" s="125" t="str">
        <f t="shared" si="5"/>
        <v>-78</v>
      </c>
      <c r="AJ44" s="136">
        <v>36</v>
      </c>
      <c r="AK44" s="96"/>
      <c r="AL44" s="97"/>
      <c r="AM44" s="125" t="str">
        <f t="shared" si="6"/>
        <v>+78</v>
      </c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1:55" s="94" customFormat="1" ht="12.75">
      <c r="A45" s="136">
        <v>37</v>
      </c>
      <c r="B45" s="96"/>
      <c r="C45" s="97"/>
      <c r="D45" s="125" t="str">
        <f t="shared" si="7"/>
        <v>-44</v>
      </c>
      <c r="F45" s="136">
        <v>37</v>
      </c>
      <c r="G45" s="96"/>
      <c r="H45" s="97"/>
      <c r="I45" s="125" t="str">
        <f t="shared" si="0"/>
        <v>-48</v>
      </c>
      <c r="K45" s="136">
        <v>37</v>
      </c>
      <c r="L45" s="96"/>
      <c r="M45" s="97"/>
      <c r="N45" s="125" t="str">
        <f t="shared" si="1"/>
        <v>-52</v>
      </c>
      <c r="P45" s="136">
        <v>37</v>
      </c>
      <c r="Q45" s="96"/>
      <c r="R45" s="97"/>
      <c r="S45" s="125" t="str">
        <f t="shared" si="2"/>
        <v>-57</v>
      </c>
      <c r="U45" s="136">
        <v>37</v>
      </c>
      <c r="V45" s="96"/>
      <c r="W45" s="97"/>
      <c r="X45" s="125" t="str">
        <f t="shared" si="3"/>
        <v>-63</v>
      </c>
      <c r="Z45" s="136">
        <v>37</v>
      </c>
      <c r="AA45" s="96"/>
      <c r="AB45" s="97"/>
      <c r="AC45" s="125" t="str">
        <f t="shared" si="4"/>
        <v>-70</v>
      </c>
      <c r="AE45" s="136">
        <v>37</v>
      </c>
      <c r="AF45" s="96"/>
      <c r="AG45" s="97"/>
      <c r="AH45" s="125" t="str">
        <f t="shared" si="5"/>
        <v>-78</v>
      </c>
      <c r="AJ45" s="136">
        <v>37</v>
      </c>
      <c r="AK45" s="96"/>
      <c r="AL45" s="97"/>
      <c r="AM45" s="125" t="str">
        <f t="shared" si="6"/>
        <v>+78</v>
      </c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55" s="94" customFormat="1" ht="12.75">
      <c r="A46" s="136">
        <v>38</v>
      </c>
      <c r="B46" s="96"/>
      <c r="C46" s="97"/>
      <c r="D46" s="125" t="str">
        <f t="shared" si="7"/>
        <v>-44</v>
      </c>
      <c r="F46" s="136">
        <v>38</v>
      </c>
      <c r="G46" s="96"/>
      <c r="H46" s="97"/>
      <c r="I46" s="125" t="str">
        <f t="shared" si="0"/>
        <v>-48</v>
      </c>
      <c r="K46" s="136">
        <v>38</v>
      </c>
      <c r="L46" s="96"/>
      <c r="M46" s="97"/>
      <c r="N46" s="125" t="str">
        <f t="shared" si="1"/>
        <v>-52</v>
      </c>
      <c r="P46" s="136">
        <v>38</v>
      </c>
      <c r="Q46" s="96"/>
      <c r="R46" s="97"/>
      <c r="S46" s="125" t="str">
        <f t="shared" si="2"/>
        <v>-57</v>
      </c>
      <c r="U46" s="136">
        <v>38</v>
      </c>
      <c r="V46" s="96"/>
      <c r="W46" s="97"/>
      <c r="X46" s="125" t="str">
        <f t="shared" si="3"/>
        <v>-63</v>
      </c>
      <c r="Z46" s="136">
        <v>38</v>
      </c>
      <c r="AA46" s="96"/>
      <c r="AB46" s="97"/>
      <c r="AC46" s="125" t="str">
        <f t="shared" si="4"/>
        <v>-70</v>
      </c>
      <c r="AE46" s="136">
        <v>38</v>
      </c>
      <c r="AF46" s="96"/>
      <c r="AG46" s="97"/>
      <c r="AH46" s="125" t="str">
        <f t="shared" si="5"/>
        <v>-78</v>
      </c>
      <c r="AJ46" s="136">
        <v>38</v>
      </c>
      <c r="AK46" s="96"/>
      <c r="AL46" s="97"/>
      <c r="AM46" s="125" t="str">
        <f t="shared" si="6"/>
        <v>+78</v>
      </c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spans="1:55" s="94" customFormat="1" ht="12.75">
      <c r="A47" s="136">
        <v>39</v>
      </c>
      <c r="B47" s="96"/>
      <c r="C47" s="97"/>
      <c r="D47" s="125" t="str">
        <f t="shared" si="7"/>
        <v>-44</v>
      </c>
      <c r="F47" s="136">
        <v>39</v>
      </c>
      <c r="G47" s="96"/>
      <c r="H47" s="97"/>
      <c r="I47" s="125" t="str">
        <f t="shared" si="0"/>
        <v>-48</v>
      </c>
      <c r="K47" s="136">
        <v>39</v>
      </c>
      <c r="L47" s="96"/>
      <c r="M47" s="97"/>
      <c r="N47" s="125" t="str">
        <f t="shared" si="1"/>
        <v>-52</v>
      </c>
      <c r="P47" s="136">
        <v>39</v>
      </c>
      <c r="Q47" s="96"/>
      <c r="R47" s="97"/>
      <c r="S47" s="125" t="str">
        <f t="shared" si="2"/>
        <v>-57</v>
      </c>
      <c r="U47" s="136">
        <v>39</v>
      </c>
      <c r="V47" s="96"/>
      <c r="W47" s="97"/>
      <c r="X47" s="125" t="str">
        <f t="shared" si="3"/>
        <v>-63</v>
      </c>
      <c r="Z47" s="136">
        <v>39</v>
      </c>
      <c r="AA47" s="96"/>
      <c r="AB47" s="97"/>
      <c r="AC47" s="125" t="str">
        <f t="shared" si="4"/>
        <v>-70</v>
      </c>
      <c r="AE47" s="136">
        <v>39</v>
      </c>
      <c r="AF47" s="96"/>
      <c r="AG47" s="97"/>
      <c r="AH47" s="125" t="str">
        <f t="shared" si="5"/>
        <v>-78</v>
      </c>
      <c r="AJ47" s="136">
        <v>39</v>
      </c>
      <c r="AK47" s="96"/>
      <c r="AL47" s="97"/>
      <c r="AM47" s="125" t="str">
        <f t="shared" si="6"/>
        <v>+78</v>
      </c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55" s="94" customFormat="1" ht="12.75">
      <c r="A48" s="136">
        <v>40</v>
      </c>
      <c r="B48" s="96"/>
      <c r="C48" s="97"/>
      <c r="D48" s="125" t="str">
        <f t="shared" si="7"/>
        <v>-44</v>
      </c>
      <c r="F48" s="136">
        <v>40</v>
      </c>
      <c r="G48" s="96"/>
      <c r="H48" s="97"/>
      <c r="I48" s="125" t="str">
        <f t="shared" si="0"/>
        <v>-48</v>
      </c>
      <c r="K48" s="136">
        <v>40</v>
      </c>
      <c r="L48" s="96"/>
      <c r="M48" s="97"/>
      <c r="N48" s="125" t="str">
        <f t="shared" si="1"/>
        <v>-52</v>
      </c>
      <c r="P48" s="136">
        <v>40</v>
      </c>
      <c r="Q48" s="96"/>
      <c r="R48" s="97"/>
      <c r="S48" s="125" t="str">
        <f t="shared" si="2"/>
        <v>-57</v>
      </c>
      <c r="U48" s="136">
        <v>40</v>
      </c>
      <c r="V48" s="96"/>
      <c r="W48" s="97"/>
      <c r="X48" s="125" t="str">
        <f t="shared" si="3"/>
        <v>-63</v>
      </c>
      <c r="Z48" s="136">
        <v>40</v>
      </c>
      <c r="AA48" s="96"/>
      <c r="AB48" s="97"/>
      <c r="AC48" s="125" t="str">
        <f t="shared" si="4"/>
        <v>-70</v>
      </c>
      <c r="AE48" s="136">
        <v>40</v>
      </c>
      <c r="AF48" s="96"/>
      <c r="AG48" s="97"/>
      <c r="AH48" s="125" t="str">
        <f t="shared" si="5"/>
        <v>-78</v>
      </c>
      <c r="AJ48" s="136">
        <v>40</v>
      </c>
      <c r="AK48" s="96"/>
      <c r="AL48" s="97"/>
      <c r="AM48" s="125" t="str">
        <f t="shared" si="6"/>
        <v>+78</v>
      </c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s="94" customFormat="1" ht="12.75">
      <c r="A49" s="136">
        <v>41</v>
      </c>
      <c r="B49" s="96"/>
      <c r="C49" s="97"/>
      <c r="D49" s="125" t="str">
        <f t="shared" si="7"/>
        <v>-44</v>
      </c>
      <c r="F49" s="136">
        <v>41</v>
      </c>
      <c r="G49" s="96"/>
      <c r="H49" s="97"/>
      <c r="I49" s="125" t="str">
        <f t="shared" si="0"/>
        <v>-48</v>
      </c>
      <c r="K49" s="136">
        <v>41</v>
      </c>
      <c r="L49" s="96"/>
      <c r="M49" s="97"/>
      <c r="N49" s="125" t="str">
        <f t="shared" si="1"/>
        <v>-52</v>
      </c>
      <c r="P49" s="136">
        <v>41</v>
      </c>
      <c r="Q49" s="96"/>
      <c r="R49" s="97"/>
      <c r="S49" s="125" t="str">
        <f t="shared" si="2"/>
        <v>-57</v>
      </c>
      <c r="U49" s="136">
        <v>41</v>
      </c>
      <c r="V49" s="96"/>
      <c r="W49" s="97"/>
      <c r="X49" s="125" t="str">
        <f t="shared" si="3"/>
        <v>-63</v>
      </c>
      <c r="Z49" s="136">
        <v>41</v>
      </c>
      <c r="AA49" s="96"/>
      <c r="AB49" s="97"/>
      <c r="AC49" s="125" t="str">
        <f t="shared" si="4"/>
        <v>-70</v>
      </c>
      <c r="AE49" s="136">
        <v>41</v>
      </c>
      <c r="AF49" s="96"/>
      <c r="AG49" s="97"/>
      <c r="AH49" s="125" t="str">
        <f t="shared" si="5"/>
        <v>-78</v>
      </c>
      <c r="AJ49" s="136">
        <v>41</v>
      </c>
      <c r="AK49" s="96"/>
      <c r="AL49" s="97"/>
      <c r="AM49" s="125" t="str">
        <f t="shared" si="6"/>
        <v>+78</v>
      </c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1:55" s="94" customFormat="1" ht="12.75">
      <c r="A50" s="136">
        <v>42</v>
      </c>
      <c r="B50" s="96"/>
      <c r="C50" s="97"/>
      <c r="D50" s="125" t="str">
        <f t="shared" si="7"/>
        <v>-44</v>
      </c>
      <c r="F50" s="136">
        <v>42</v>
      </c>
      <c r="G50" s="96"/>
      <c r="H50" s="97"/>
      <c r="I50" s="125" t="str">
        <f t="shared" si="0"/>
        <v>-48</v>
      </c>
      <c r="K50" s="136">
        <v>42</v>
      </c>
      <c r="L50" s="96"/>
      <c r="M50" s="97"/>
      <c r="N50" s="125" t="str">
        <f t="shared" si="1"/>
        <v>-52</v>
      </c>
      <c r="P50" s="136">
        <v>42</v>
      </c>
      <c r="Q50" s="96"/>
      <c r="R50" s="97"/>
      <c r="S50" s="125" t="str">
        <f t="shared" si="2"/>
        <v>-57</v>
      </c>
      <c r="U50" s="136">
        <v>42</v>
      </c>
      <c r="V50" s="96"/>
      <c r="W50" s="97"/>
      <c r="X50" s="125" t="str">
        <f t="shared" si="3"/>
        <v>-63</v>
      </c>
      <c r="Z50" s="136">
        <v>42</v>
      </c>
      <c r="AA50" s="96"/>
      <c r="AB50" s="97"/>
      <c r="AC50" s="125" t="str">
        <f t="shared" si="4"/>
        <v>-70</v>
      </c>
      <c r="AE50" s="136">
        <v>42</v>
      </c>
      <c r="AF50" s="96"/>
      <c r="AG50" s="97"/>
      <c r="AH50" s="125" t="str">
        <f t="shared" si="5"/>
        <v>-78</v>
      </c>
      <c r="AJ50" s="136">
        <v>42</v>
      </c>
      <c r="AK50" s="96"/>
      <c r="AL50" s="97"/>
      <c r="AM50" s="125" t="str">
        <f t="shared" si="6"/>
        <v>+78</v>
      </c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  <row r="51" spans="1:55" s="94" customFormat="1" ht="12.75">
      <c r="A51" s="136">
        <v>43</v>
      </c>
      <c r="B51" s="96"/>
      <c r="C51" s="97"/>
      <c r="D51" s="125" t="str">
        <f t="shared" si="7"/>
        <v>-44</v>
      </c>
      <c r="F51" s="136">
        <v>43</v>
      </c>
      <c r="G51" s="96"/>
      <c r="H51" s="97"/>
      <c r="I51" s="125" t="str">
        <f t="shared" si="0"/>
        <v>-48</v>
      </c>
      <c r="K51" s="136">
        <v>43</v>
      </c>
      <c r="L51" s="96"/>
      <c r="M51" s="97"/>
      <c r="N51" s="125" t="str">
        <f t="shared" si="1"/>
        <v>-52</v>
      </c>
      <c r="P51" s="136">
        <v>43</v>
      </c>
      <c r="Q51" s="96"/>
      <c r="R51" s="97"/>
      <c r="S51" s="125" t="str">
        <f t="shared" si="2"/>
        <v>-57</v>
      </c>
      <c r="U51" s="136">
        <v>43</v>
      </c>
      <c r="V51" s="96"/>
      <c r="W51" s="97"/>
      <c r="X51" s="125" t="str">
        <f t="shared" si="3"/>
        <v>-63</v>
      </c>
      <c r="Z51" s="136">
        <v>43</v>
      </c>
      <c r="AA51" s="96"/>
      <c r="AB51" s="97"/>
      <c r="AC51" s="125" t="str">
        <f t="shared" si="4"/>
        <v>-70</v>
      </c>
      <c r="AE51" s="136">
        <v>43</v>
      </c>
      <c r="AF51" s="96"/>
      <c r="AG51" s="97"/>
      <c r="AH51" s="125" t="str">
        <f t="shared" si="5"/>
        <v>-78</v>
      </c>
      <c r="AJ51" s="136">
        <v>43</v>
      </c>
      <c r="AK51" s="96"/>
      <c r="AL51" s="97"/>
      <c r="AM51" s="125" t="str">
        <f t="shared" si="6"/>
        <v>+78</v>
      </c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 s="94" customFormat="1" ht="12.75">
      <c r="A52" s="136">
        <v>44</v>
      </c>
      <c r="B52" s="96"/>
      <c r="C52" s="97"/>
      <c r="D52" s="125" t="str">
        <f t="shared" si="7"/>
        <v>-44</v>
      </c>
      <c r="F52" s="136">
        <v>44</v>
      </c>
      <c r="G52" s="96"/>
      <c r="H52" s="97"/>
      <c r="I52" s="125" t="str">
        <f t="shared" si="0"/>
        <v>-48</v>
      </c>
      <c r="K52" s="136">
        <v>44</v>
      </c>
      <c r="L52" s="96"/>
      <c r="M52" s="97"/>
      <c r="N52" s="125" t="str">
        <f t="shared" si="1"/>
        <v>-52</v>
      </c>
      <c r="P52" s="136">
        <v>44</v>
      </c>
      <c r="Q52" s="96"/>
      <c r="R52" s="97"/>
      <c r="S52" s="125" t="str">
        <f t="shared" si="2"/>
        <v>-57</v>
      </c>
      <c r="U52" s="136">
        <v>44</v>
      </c>
      <c r="V52" s="96"/>
      <c r="W52" s="97"/>
      <c r="X52" s="125" t="str">
        <f t="shared" si="3"/>
        <v>-63</v>
      </c>
      <c r="Z52" s="136">
        <v>44</v>
      </c>
      <c r="AA52" s="96"/>
      <c r="AB52" s="97"/>
      <c r="AC52" s="125" t="str">
        <f t="shared" si="4"/>
        <v>-70</v>
      </c>
      <c r="AE52" s="136">
        <v>44</v>
      </c>
      <c r="AF52" s="96"/>
      <c r="AG52" s="97"/>
      <c r="AH52" s="125" t="str">
        <f t="shared" si="5"/>
        <v>-78</v>
      </c>
      <c r="AJ52" s="136">
        <v>44</v>
      </c>
      <c r="AK52" s="96"/>
      <c r="AL52" s="97"/>
      <c r="AM52" s="125" t="str">
        <f t="shared" si="6"/>
        <v>+78</v>
      </c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s="94" customFormat="1" ht="12.75">
      <c r="A53" s="136">
        <v>45</v>
      </c>
      <c r="B53" s="96"/>
      <c r="C53" s="97"/>
      <c r="D53" s="125" t="str">
        <f t="shared" si="7"/>
        <v>-44</v>
      </c>
      <c r="F53" s="136">
        <v>45</v>
      </c>
      <c r="G53" s="96"/>
      <c r="H53" s="97"/>
      <c r="I53" s="125" t="str">
        <f t="shared" si="0"/>
        <v>-48</v>
      </c>
      <c r="K53" s="136">
        <v>45</v>
      </c>
      <c r="L53" s="96"/>
      <c r="M53" s="97"/>
      <c r="N53" s="125" t="str">
        <f t="shared" si="1"/>
        <v>-52</v>
      </c>
      <c r="P53" s="136">
        <v>45</v>
      </c>
      <c r="Q53" s="96"/>
      <c r="R53" s="97"/>
      <c r="S53" s="125" t="str">
        <f t="shared" si="2"/>
        <v>-57</v>
      </c>
      <c r="U53" s="136">
        <v>45</v>
      </c>
      <c r="V53" s="96"/>
      <c r="W53" s="97"/>
      <c r="X53" s="125" t="str">
        <f t="shared" si="3"/>
        <v>-63</v>
      </c>
      <c r="Z53" s="136">
        <v>45</v>
      </c>
      <c r="AA53" s="96"/>
      <c r="AB53" s="97"/>
      <c r="AC53" s="125" t="str">
        <f t="shared" si="4"/>
        <v>-70</v>
      </c>
      <c r="AE53" s="136">
        <v>45</v>
      </c>
      <c r="AF53" s="96"/>
      <c r="AG53" s="97"/>
      <c r="AH53" s="125" t="str">
        <f t="shared" si="5"/>
        <v>-78</v>
      </c>
      <c r="AJ53" s="136">
        <v>45</v>
      </c>
      <c r="AK53" s="96"/>
      <c r="AL53" s="97"/>
      <c r="AM53" s="125" t="str">
        <f t="shared" si="6"/>
        <v>+78</v>
      </c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 s="94" customFormat="1" ht="12.75">
      <c r="A54" s="136">
        <v>46</v>
      </c>
      <c r="B54" s="96"/>
      <c r="C54" s="97"/>
      <c r="D54" s="125" t="str">
        <f t="shared" si="7"/>
        <v>-44</v>
      </c>
      <c r="F54" s="136">
        <v>46</v>
      </c>
      <c r="G54" s="96"/>
      <c r="H54" s="97"/>
      <c r="I54" s="125" t="str">
        <f t="shared" si="0"/>
        <v>-48</v>
      </c>
      <c r="K54" s="136">
        <v>46</v>
      </c>
      <c r="L54" s="96"/>
      <c r="M54" s="97"/>
      <c r="N54" s="125" t="str">
        <f t="shared" si="1"/>
        <v>-52</v>
      </c>
      <c r="P54" s="136">
        <v>46</v>
      </c>
      <c r="Q54" s="96"/>
      <c r="R54" s="97"/>
      <c r="S54" s="125" t="str">
        <f t="shared" si="2"/>
        <v>-57</v>
      </c>
      <c r="U54" s="136">
        <v>46</v>
      </c>
      <c r="V54" s="96"/>
      <c r="W54" s="97"/>
      <c r="X54" s="125" t="str">
        <f t="shared" si="3"/>
        <v>-63</v>
      </c>
      <c r="Z54" s="136">
        <v>46</v>
      </c>
      <c r="AA54" s="96"/>
      <c r="AB54" s="97"/>
      <c r="AC54" s="125" t="str">
        <f t="shared" si="4"/>
        <v>-70</v>
      </c>
      <c r="AE54" s="136">
        <v>46</v>
      </c>
      <c r="AF54" s="96"/>
      <c r="AG54" s="97"/>
      <c r="AH54" s="125" t="str">
        <f t="shared" si="5"/>
        <v>-78</v>
      </c>
      <c r="AJ54" s="136">
        <v>46</v>
      </c>
      <c r="AK54" s="96"/>
      <c r="AL54" s="97"/>
      <c r="AM54" s="125" t="str">
        <f t="shared" si="6"/>
        <v>+78</v>
      </c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55" s="94" customFormat="1" ht="12.75">
      <c r="A55" s="136">
        <v>47</v>
      </c>
      <c r="B55" s="96"/>
      <c r="C55" s="97"/>
      <c r="D55" s="125" t="str">
        <f t="shared" si="7"/>
        <v>-44</v>
      </c>
      <c r="F55" s="136">
        <v>47</v>
      </c>
      <c r="G55" s="96"/>
      <c r="H55" s="97"/>
      <c r="I55" s="125" t="str">
        <f t="shared" si="0"/>
        <v>-48</v>
      </c>
      <c r="K55" s="136">
        <v>47</v>
      </c>
      <c r="L55" s="96"/>
      <c r="M55" s="97"/>
      <c r="N55" s="125" t="str">
        <f t="shared" si="1"/>
        <v>-52</v>
      </c>
      <c r="P55" s="136">
        <v>47</v>
      </c>
      <c r="Q55" s="96"/>
      <c r="R55" s="97"/>
      <c r="S55" s="125" t="str">
        <f t="shared" si="2"/>
        <v>-57</v>
      </c>
      <c r="U55" s="136">
        <v>47</v>
      </c>
      <c r="V55" s="96"/>
      <c r="W55" s="97"/>
      <c r="X55" s="125" t="str">
        <f t="shared" si="3"/>
        <v>-63</v>
      </c>
      <c r="Z55" s="136">
        <v>47</v>
      </c>
      <c r="AA55" s="96"/>
      <c r="AB55" s="97"/>
      <c r="AC55" s="125" t="str">
        <f t="shared" si="4"/>
        <v>-70</v>
      </c>
      <c r="AE55" s="136">
        <v>47</v>
      </c>
      <c r="AF55" s="96"/>
      <c r="AG55" s="97"/>
      <c r="AH55" s="125" t="str">
        <f t="shared" si="5"/>
        <v>-78</v>
      </c>
      <c r="AJ55" s="136">
        <v>47</v>
      </c>
      <c r="AK55" s="96"/>
      <c r="AL55" s="97"/>
      <c r="AM55" s="125" t="str">
        <f t="shared" si="6"/>
        <v>+78</v>
      </c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spans="1:55" s="94" customFormat="1" ht="12.75">
      <c r="A56" s="136">
        <v>48</v>
      </c>
      <c r="B56" s="96"/>
      <c r="C56" s="97"/>
      <c r="D56" s="125" t="str">
        <f t="shared" si="7"/>
        <v>-44</v>
      </c>
      <c r="F56" s="136">
        <v>48</v>
      </c>
      <c r="G56" s="96"/>
      <c r="H56" s="97"/>
      <c r="I56" s="125" t="str">
        <f t="shared" si="0"/>
        <v>-48</v>
      </c>
      <c r="K56" s="136">
        <v>48</v>
      </c>
      <c r="L56" s="96"/>
      <c r="M56" s="97"/>
      <c r="N56" s="125" t="str">
        <f t="shared" si="1"/>
        <v>-52</v>
      </c>
      <c r="P56" s="136">
        <v>48</v>
      </c>
      <c r="Q56" s="96"/>
      <c r="R56" s="97"/>
      <c r="S56" s="125" t="str">
        <f t="shared" si="2"/>
        <v>-57</v>
      </c>
      <c r="U56" s="136">
        <v>48</v>
      </c>
      <c r="V56" s="96"/>
      <c r="W56" s="97"/>
      <c r="X56" s="125" t="str">
        <f t="shared" si="3"/>
        <v>-63</v>
      </c>
      <c r="Z56" s="136">
        <v>48</v>
      </c>
      <c r="AA56" s="96"/>
      <c r="AB56" s="97"/>
      <c r="AC56" s="125" t="str">
        <f t="shared" si="4"/>
        <v>-70</v>
      </c>
      <c r="AE56" s="136">
        <v>48</v>
      </c>
      <c r="AF56" s="96"/>
      <c r="AG56" s="97"/>
      <c r="AH56" s="125" t="str">
        <f t="shared" si="5"/>
        <v>-78</v>
      </c>
      <c r="AJ56" s="136">
        <v>48</v>
      </c>
      <c r="AK56" s="96"/>
      <c r="AL56" s="97"/>
      <c r="AM56" s="125" t="str">
        <f t="shared" si="6"/>
        <v>+78</v>
      </c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</row>
    <row r="57" spans="1:55" s="94" customFormat="1" ht="12.75">
      <c r="A57" s="136">
        <v>49</v>
      </c>
      <c r="B57" s="96"/>
      <c r="C57" s="97"/>
      <c r="D57" s="125" t="str">
        <f t="shared" si="7"/>
        <v>-44</v>
      </c>
      <c r="F57" s="136">
        <v>49</v>
      </c>
      <c r="G57" s="96"/>
      <c r="H57" s="97"/>
      <c r="I57" s="125" t="str">
        <f t="shared" si="0"/>
        <v>-48</v>
      </c>
      <c r="K57" s="136">
        <v>49</v>
      </c>
      <c r="L57" s="96"/>
      <c r="M57" s="97"/>
      <c r="N57" s="125" t="str">
        <f t="shared" si="1"/>
        <v>-52</v>
      </c>
      <c r="P57" s="136">
        <v>49</v>
      </c>
      <c r="Q57" s="96"/>
      <c r="R57" s="97"/>
      <c r="S57" s="125" t="str">
        <f t="shared" si="2"/>
        <v>-57</v>
      </c>
      <c r="U57" s="136">
        <v>49</v>
      </c>
      <c r="V57" s="96"/>
      <c r="W57" s="97"/>
      <c r="X57" s="125" t="str">
        <f t="shared" si="3"/>
        <v>-63</v>
      </c>
      <c r="Z57" s="136">
        <v>49</v>
      </c>
      <c r="AA57" s="96"/>
      <c r="AB57" s="97"/>
      <c r="AC57" s="125" t="str">
        <f t="shared" si="4"/>
        <v>-70</v>
      </c>
      <c r="AE57" s="136">
        <v>49</v>
      </c>
      <c r="AF57" s="96"/>
      <c r="AG57" s="97"/>
      <c r="AH57" s="125" t="str">
        <f t="shared" si="5"/>
        <v>-78</v>
      </c>
      <c r="AJ57" s="136">
        <v>49</v>
      </c>
      <c r="AK57" s="96"/>
      <c r="AL57" s="97"/>
      <c r="AM57" s="125" t="str">
        <f t="shared" si="6"/>
        <v>+78</v>
      </c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</row>
    <row r="58" spans="1:55" s="94" customFormat="1" ht="12.75">
      <c r="A58" s="136">
        <v>50</v>
      </c>
      <c r="B58" s="96"/>
      <c r="C58" s="97"/>
      <c r="D58" s="125" t="str">
        <f t="shared" si="7"/>
        <v>-44</v>
      </c>
      <c r="F58" s="136">
        <v>50</v>
      </c>
      <c r="G58" s="96"/>
      <c r="H58" s="97"/>
      <c r="I58" s="125" t="str">
        <f t="shared" si="0"/>
        <v>-48</v>
      </c>
      <c r="K58" s="136">
        <v>50</v>
      </c>
      <c r="L58" s="96"/>
      <c r="M58" s="97"/>
      <c r="N58" s="125" t="str">
        <f t="shared" si="1"/>
        <v>-52</v>
      </c>
      <c r="P58" s="136">
        <v>50</v>
      </c>
      <c r="Q58" s="96"/>
      <c r="R58" s="97"/>
      <c r="S58" s="125" t="str">
        <f t="shared" si="2"/>
        <v>-57</v>
      </c>
      <c r="U58" s="136">
        <v>50</v>
      </c>
      <c r="V58" s="96"/>
      <c r="W58" s="97"/>
      <c r="X58" s="125" t="str">
        <f t="shared" si="3"/>
        <v>-63</v>
      </c>
      <c r="Z58" s="136">
        <v>50</v>
      </c>
      <c r="AA58" s="96"/>
      <c r="AB58" s="97"/>
      <c r="AC58" s="125" t="str">
        <f t="shared" si="4"/>
        <v>-70</v>
      </c>
      <c r="AE58" s="136">
        <v>50</v>
      </c>
      <c r="AF58" s="96"/>
      <c r="AG58" s="97"/>
      <c r="AH58" s="125" t="str">
        <f t="shared" si="5"/>
        <v>-78</v>
      </c>
      <c r="AJ58" s="136">
        <v>50</v>
      </c>
      <c r="AK58" s="96"/>
      <c r="AL58" s="97"/>
      <c r="AM58" s="125" t="str">
        <f t="shared" si="6"/>
        <v>+78</v>
      </c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</row>
    <row r="59" spans="1:55" s="94" customFormat="1" ht="12.75">
      <c r="A59" s="136">
        <v>51</v>
      </c>
      <c r="B59" s="96"/>
      <c r="C59" s="97"/>
      <c r="D59" s="125" t="str">
        <f t="shared" si="7"/>
        <v>-44</v>
      </c>
      <c r="F59" s="136">
        <v>51</v>
      </c>
      <c r="G59" s="96"/>
      <c r="H59" s="97"/>
      <c r="I59" s="125" t="str">
        <f t="shared" si="0"/>
        <v>-48</v>
      </c>
      <c r="K59" s="136">
        <v>51</v>
      </c>
      <c r="L59" s="96"/>
      <c r="M59" s="97"/>
      <c r="N59" s="125" t="str">
        <f t="shared" si="1"/>
        <v>-52</v>
      </c>
      <c r="P59" s="136">
        <v>51</v>
      </c>
      <c r="Q59" s="96"/>
      <c r="R59" s="97"/>
      <c r="S59" s="125" t="str">
        <f t="shared" si="2"/>
        <v>-57</v>
      </c>
      <c r="U59" s="136">
        <v>51</v>
      </c>
      <c r="V59" s="96"/>
      <c r="W59" s="97"/>
      <c r="X59" s="125" t="str">
        <f t="shared" si="3"/>
        <v>-63</v>
      </c>
      <c r="Z59" s="136">
        <v>51</v>
      </c>
      <c r="AA59" s="96"/>
      <c r="AB59" s="97"/>
      <c r="AC59" s="125" t="str">
        <f t="shared" si="4"/>
        <v>-70</v>
      </c>
      <c r="AE59" s="136">
        <v>51</v>
      </c>
      <c r="AF59" s="96"/>
      <c r="AG59" s="97"/>
      <c r="AH59" s="125" t="str">
        <f t="shared" si="5"/>
        <v>-78</v>
      </c>
      <c r="AJ59" s="136">
        <v>51</v>
      </c>
      <c r="AK59" s="96"/>
      <c r="AL59" s="97"/>
      <c r="AM59" s="125" t="str">
        <f t="shared" si="6"/>
        <v>+78</v>
      </c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</row>
    <row r="60" spans="1:55" s="94" customFormat="1" ht="12.75">
      <c r="A60" s="136">
        <v>52</v>
      </c>
      <c r="B60" s="96"/>
      <c r="C60" s="97"/>
      <c r="D60" s="125" t="str">
        <f t="shared" si="7"/>
        <v>-44</v>
      </c>
      <c r="F60" s="136">
        <v>52</v>
      </c>
      <c r="G60" s="96"/>
      <c r="H60" s="97"/>
      <c r="I60" s="125" t="str">
        <f t="shared" si="0"/>
        <v>-48</v>
      </c>
      <c r="K60" s="136">
        <v>52</v>
      </c>
      <c r="L60" s="96"/>
      <c r="M60" s="97"/>
      <c r="N60" s="125" t="str">
        <f t="shared" si="1"/>
        <v>-52</v>
      </c>
      <c r="P60" s="136">
        <v>52</v>
      </c>
      <c r="Q60" s="96"/>
      <c r="R60" s="97"/>
      <c r="S60" s="125" t="str">
        <f t="shared" si="2"/>
        <v>-57</v>
      </c>
      <c r="U60" s="136">
        <v>52</v>
      </c>
      <c r="V60" s="96"/>
      <c r="W60" s="97"/>
      <c r="X60" s="125" t="str">
        <f t="shared" si="3"/>
        <v>-63</v>
      </c>
      <c r="Z60" s="136">
        <v>52</v>
      </c>
      <c r="AA60" s="96"/>
      <c r="AB60" s="97"/>
      <c r="AC60" s="125" t="str">
        <f t="shared" si="4"/>
        <v>-70</v>
      </c>
      <c r="AE60" s="136">
        <v>52</v>
      </c>
      <c r="AF60" s="96"/>
      <c r="AG60" s="97"/>
      <c r="AH60" s="125" t="str">
        <f t="shared" si="5"/>
        <v>-78</v>
      </c>
      <c r="AJ60" s="136">
        <v>52</v>
      </c>
      <c r="AK60" s="96"/>
      <c r="AL60" s="97"/>
      <c r="AM60" s="125" t="str">
        <f t="shared" si="6"/>
        <v>+78</v>
      </c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</row>
    <row r="61" spans="1:55" s="94" customFormat="1" ht="12.75">
      <c r="A61" s="136">
        <v>53</v>
      </c>
      <c r="B61" s="96"/>
      <c r="C61" s="97"/>
      <c r="D61" s="125" t="str">
        <f t="shared" si="7"/>
        <v>-44</v>
      </c>
      <c r="F61" s="136">
        <v>53</v>
      </c>
      <c r="G61" s="96"/>
      <c r="H61" s="97"/>
      <c r="I61" s="125" t="str">
        <f t="shared" si="0"/>
        <v>-48</v>
      </c>
      <c r="K61" s="136">
        <v>53</v>
      </c>
      <c r="L61" s="96"/>
      <c r="M61" s="97"/>
      <c r="N61" s="125" t="str">
        <f t="shared" si="1"/>
        <v>-52</v>
      </c>
      <c r="P61" s="136">
        <v>53</v>
      </c>
      <c r="Q61" s="96"/>
      <c r="R61" s="97"/>
      <c r="S61" s="125" t="str">
        <f t="shared" si="2"/>
        <v>-57</v>
      </c>
      <c r="U61" s="136">
        <v>53</v>
      </c>
      <c r="V61" s="96"/>
      <c r="W61" s="97"/>
      <c r="X61" s="125" t="str">
        <f t="shared" si="3"/>
        <v>-63</v>
      </c>
      <c r="Z61" s="136">
        <v>53</v>
      </c>
      <c r="AA61" s="96"/>
      <c r="AB61" s="97"/>
      <c r="AC61" s="125" t="str">
        <f t="shared" si="4"/>
        <v>-70</v>
      </c>
      <c r="AE61" s="136">
        <v>53</v>
      </c>
      <c r="AF61" s="96"/>
      <c r="AG61" s="97"/>
      <c r="AH61" s="125" t="str">
        <f t="shared" si="5"/>
        <v>-78</v>
      </c>
      <c r="AJ61" s="136">
        <v>53</v>
      </c>
      <c r="AK61" s="96"/>
      <c r="AL61" s="97"/>
      <c r="AM61" s="125" t="str">
        <f t="shared" si="6"/>
        <v>+78</v>
      </c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</row>
    <row r="62" spans="1:55" s="94" customFormat="1" ht="12.75">
      <c r="A62" s="136">
        <v>54</v>
      </c>
      <c r="B62" s="96"/>
      <c r="C62" s="97"/>
      <c r="D62" s="125" t="str">
        <f t="shared" si="7"/>
        <v>-44</v>
      </c>
      <c r="F62" s="136">
        <v>54</v>
      </c>
      <c r="G62" s="96"/>
      <c r="H62" s="97"/>
      <c r="I62" s="125" t="str">
        <f t="shared" si="0"/>
        <v>-48</v>
      </c>
      <c r="K62" s="136">
        <v>54</v>
      </c>
      <c r="L62" s="96"/>
      <c r="M62" s="97"/>
      <c r="N62" s="125" t="str">
        <f t="shared" si="1"/>
        <v>-52</v>
      </c>
      <c r="P62" s="136">
        <v>54</v>
      </c>
      <c r="Q62" s="96"/>
      <c r="R62" s="97"/>
      <c r="S62" s="125" t="str">
        <f t="shared" si="2"/>
        <v>-57</v>
      </c>
      <c r="U62" s="136">
        <v>54</v>
      </c>
      <c r="V62" s="96"/>
      <c r="W62" s="97"/>
      <c r="X62" s="125" t="str">
        <f t="shared" si="3"/>
        <v>-63</v>
      </c>
      <c r="Z62" s="136">
        <v>54</v>
      </c>
      <c r="AA62" s="96"/>
      <c r="AB62" s="97"/>
      <c r="AC62" s="125" t="str">
        <f t="shared" si="4"/>
        <v>-70</v>
      </c>
      <c r="AE62" s="136">
        <v>54</v>
      </c>
      <c r="AF62" s="96"/>
      <c r="AG62" s="97"/>
      <c r="AH62" s="125" t="str">
        <f t="shared" si="5"/>
        <v>-78</v>
      </c>
      <c r="AJ62" s="136">
        <v>54</v>
      </c>
      <c r="AK62" s="96"/>
      <c r="AL62" s="97"/>
      <c r="AM62" s="125" t="str">
        <f t="shared" si="6"/>
        <v>+78</v>
      </c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</row>
    <row r="63" spans="1:55" s="94" customFormat="1" ht="12.75">
      <c r="A63" s="136">
        <v>55</v>
      </c>
      <c r="B63" s="96"/>
      <c r="C63" s="97"/>
      <c r="D63" s="125" t="str">
        <f t="shared" si="7"/>
        <v>-44</v>
      </c>
      <c r="F63" s="136">
        <v>55</v>
      </c>
      <c r="G63" s="96"/>
      <c r="H63" s="97"/>
      <c r="I63" s="125" t="str">
        <f t="shared" si="0"/>
        <v>-48</v>
      </c>
      <c r="K63" s="136">
        <v>55</v>
      </c>
      <c r="L63" s="96"/>
      <c r="M63" s="97"/>
      <c r="N63" s="125" t="str">
        <f t="shared" si="1"/>
        <v>-52</v>
      </c>
      <c r="P63" s="136">
        <v>55</v>
      </c>
      <c r="Q63" s="96"/>
      <c r="R63" s="97"/>
      <c r="S63" s="125" t="str">
        <f t="shared" si="2"/>
        <v>-57</v>
      </c>
      <c r="U63" s="136">
        <v>55</v>
      </c>
      <c r="V63" s="96"/>
      <c r="W63" s="97"/>
      <c r="X63" s="125" t="str">
        <f t="shared" si="3"/>
        <v>-63</v>
      </c>
      <c r="Z63" s="136">
        <v>55</v>
      </c>
      <c r="AA63" s="96"/>
      <c r="AB63" s="97"/>
      <c r="AC63" s="125" t="str">
        <f t="shared" si="4"/>
        <v>-70</v>
      </c>
      <c r="AE63" s="136">
        <v>55</v>
      </c>
      <c r="AF63" s="96"/>
      <c r="AG63" s="97"/>
      <c r="AH63" s="125" t="str">
        <f t="shared" si="5"/>
        <v>-78</v>
      </c>
      <c r="AJ63" s="136">
        <v>55</v>
      </c>
      <c r="AK63" s="96"/>
      <c r="AL63" s="97"/>
      <c r="AM63" s="125" t="str">
        <f t="shared" si="6"/>
        <v>+78</v>
      </c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</row>
    <row r="64" spans="1:55" s="94" customFormat="1" ht="12.75">
      <c r="A64" s="136">
        <v>56</v>
      </c>
      <c r="B64" s="96"/>
      <c r="C64" s="97"/>
      <c r="D64" s="125" t="str">
        <f t="shared" si="7"/>
        <v>-44</v>
      </c>
      <c r="F64" s="136">
        <v>56</v>
      </c>
      <c r="G64" s="96"/>
      <c r="H64" s="97"/>
      <c r="I64" s="125" t="str">
        <f t="shared" si="0"/>
        <v>-48</v>
      </c>
      <c r="K64" s="136">
        <v>56</v>
      </c>
      <c r="L64" s="96"/>
      <c r="M64" s="97"/>
      <c r="N64" s="125" t="str">
        <f t="shared" si="1"/>
        <v>-52</v>
      </c>
      <c r="P64" s="136">
        <v>56</v>
      </c>
      <c r="Q64" s="96"/>
      <c r="R64" s="97"/>
      <c r="S64" s="125" t="str">
        <f t="shared" si="2"/>
        <v>-57</v>
      </c>
      <c r="U64" s="136">
        <v>56</v>
      </c>
      <c r="V64" s="96"/>
      <c r="W64" s="97"/>
      <c r="X64" s="125" t="str">
        <f t="shared" si="3"/>
        <v>-63</v>
      </c>
      <c r="Z64" s="136">
        <v>56</v>
      </c>
      <c r="AA64" s="96"/>
      <c r="AB64" s="97"/>
      <c r="AC64" s="125" t="str">
        <f t="shared" si="4"/>
        <v>-70</v>
      </c>
      <c r="AE64" s="136">
        <v>56</v>
      </c>
      <c r="AF64" s="96"/>
      <c r="AG64" s="97"/>
      <c r="AH64" s="125" t="str">
        <f t="shared" si="5"/>
        <v>-78</v>
      </c>
      <c r="AJ64" s="136">
        <v>56</v>
      </c>
      <c r="AK64" s="96"/>
      <c r="AL64" s="97"/>
      <c r="AM64" s="125" t="str">
        <f t="shared" si="6"/>
        <v>+78</v>
      </c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</row>
    <row r="65" spans="1:55" s="94" customFormat="1" ht="12.75">
      <c r="A65" s="136">
        <v>57</v>
      </c>
      <c r="B65" s="96"/>
      <c r="C65" s="97"/>
      <c r="D65" s="125" t="str">
        <f t="shared" si="7"/>
        <v>-44</v>
      </c>
      <c r="F65" s="136">
        <v>57</v>
      </c>
      <c r="G65" s="96"/>
      <c r="H65" s="97"/>
      <c r="I65" s="125" t="str">
        <f t="shared" si="0"/>
        <v>-48</v>
      </c>
      <c r="K65" s="136">
        <v>57</v>
      </c>
      <c r="L65" s="96"/>
      <c r="M65" s="97"/>
      <c r="N65" s="125" t="str">
        <f t="shared" si="1"/>
        <v>-52</v>
      </c>
      <c r="P65" s="136">
        <v>57</v>
      </c>
      <c r="Q65" s="96"/>
      <c r="R65" s="97"/>
      <c r="S65" s="125" t="str">
        <f t="shared" si="2"/>
        <v>-57</v>
      </c>
      <c r="U65" s="136">
        <v>57</v>
      </c>
      <c r="V65" s="96"/>
      <c r="W65" s="97"/>
      <c r="X65" s="125" t="str">
        <f t="shared" si="3"/>
        <v>-63</v>
      </c>
      <c r="Z65" s="136">
        <v>57</v>
      </c>
      <c r="AA65" s="96"/>
      <c r="AB65" s="97"/>
      <c r="AC65" s="125" t="str">
        <f t="shared" si="4"/>
        <v>-70</v>
      </c>
      <c r="AE65" s="136">
        <v>57</v>
      </c>
      <c r="AF65" s="96"/>
      <c r="AG65" s="97"/>
      <c r="AH65" s="125" t="str">
        <f t="shared" si="5"/>
        <v>-78</v>
      </c>
      <c r="AJ65" s="136">
        <v>57</v>
      </c>
      <c r="AK65" s="96"/>
      <c r="AL65" s="97"/>
      <c r="AM65" s="125" t="str">
        <f t="shared" si="6"/>
        <v>+78</v>
      </c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</row>
    <row r="66" spans="1:55" s="94" customFormat="1" ht="12.75">
      <c r="A66" s="136">
        <v>58</v>
      </c>
      <c r="B66" s="96"/>
      <c r="C66" s="97"/>
      <c r="D66" s="125" t="str">
        <f t="shared" si="7"/>
        <v>-44</v>
      </c>
      <c r="F66" s="136">
        <v>58</v>
      </c>
      <c r="G66" s="96"/>
      <c r="H66" s="97"/>
      <c r="I66" s="125" t="str">
        <f t="shared" si="0"/>
        <v>-48</v>
      </c>
      <c r="K66" s="136">
        <v>58</v>
      </c>
      <c r="L66" s="96"/>
      <c r="M66" s="97"/>
      <c r="N66" s="125" t="str">
        <f t="shared" si="1"/>
        <v>-52</v>
      </c>
      <c r="P66" s="136">
        <v>58</v>
      </c>
      <c r="Q66" s="96"/>
      <c r="R66" s="97"/>
      <c r="S66" s="125" t="str">
        <f t="shared" si="2"/>
        <v>-57</v>
      </c>
      <c r="U66" s="136">
        <v>58</v>
      </c>
      <c r="V66" s="96"/>
      <c r="W66" s="97"/>
      <c r="X66" s="125" t="str">
        <f t="shared" si="3"/>
        <v>-63</v>
      </c>
      <c r="Z66" s="136">
        <v>58</v>
      </c>
      <c r="AA66" s="96"/>
      <c r="AB66" s="97"/>
      <c r="AC66" s="125" t="str">
        <f t="shared" si="4"/>
        <v>-70</v>
      </c>
      <c r="AE66" s="136">
        <v>58</v>
      </c>
      <c r="AF66" s="96"/>
      <c r="AG66" s="97"/>
      <c r="AH66" s="125" t="str">
        <f t="shared" si="5"/>
        <v>-78</v>
      </c>
      <c r="AJ66" s="136">
        <v>58</v>
      </c>
      <c r="AK66" s="96"/>
      <c r="AL66" s="97"/>
      <c r="AM66" s="125" t="str">
        <f t="shared" si="6"/>
        <v>+78</v>
      </c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</row>
    <row r="67" spans="1:55" s="94" customFormat="1" ht="12.75">
      <c r="A67" s="136">
        <v>59</v>
      </c>
      <c r="B67" s="96"/>
      <c r="C67" s="97"/>
      <c r="D67" s="125" t="str">
        <f t="shared" si="7"/>
        <v>-44</v>
      </c>
      <c r="F67" s="136">
        <v>59</v>
      </c>
      <c r="G67" s="96"/>
      <c r="H67" s="97"/>
      <c r="I67" s="125" t="str">
        <f t="shared" si="0"/>
        <v>-48</v>
      </c>
      <c r="K67" s="136">
        <v>59</v>
      </c>
      <c r="L67" s="96"/>
      <c r="M67" s="97"/>
      <c r="N67" s="125" t="str">
        <f t="shared" si="1"/>
        <v>-52</v>
      </c>
      <c r="P67" s="136">
        <v>59</v>
      </c>
      <c r="Q67" s="96"/>
      <c r="R67" s="97"/>
      <c r="S67" s="125" t="str">
        <f t="shared" si="2"/>
        <v>-57</v>
      </c>
      <c r="U67" s="136">
        <v>59</v>
      </c>
      <c r="V67" s="96"/>
      <c r="W67" s="97"/>
      <c r="X67" s="125" t="str">
        <f t="shared" si="3"/>
        <v>-63</v>
      </c>
      <c r="Z67" s="136">
        <v>59</v>
      </c>
      <c r="AA67" s="96"/>
      <c r="AB67" s="97"/>
      <c r="AC67" s="125" t="str">
        <f t="shared" si="4"/>
        <v>-70</v>
      </c>
      <c r="AE67" s="136">
        <v>59</v>
      </c>
      <c r="AF67" s="96"/>
      <c r="AG67" s="97"/>
      <c r="AH67" s="125" t="str">
        <f t="shared" si="5"/>
        <v>-78</v>
      </c>
      <c r="AJ67" s="136">
        <v>59</v>
      </c>
      <c r="AK67" s="96"/>
      <c r="AL67" s="97"/>
      <c r="AM67" s="125" t="str">
        <f t="shared" si="6"/>
        <v>+78</v>
      </c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</row>
    <row r="68" spans="1:55" s="94" customFormat="1" ht="12.75">
      <c r="A68" s="136">
        <v>60</v>
      </c>
      <c r="B68" s="96"/>
      <c r="C68" s="97"/>
      <c r="D68" s="125" t="str">
        <f t="shared" si="7"/>
        <v>-44</v>
      </c>
      <c r="F68" s="136">
        <v>60</v>
      </c>
      <c r="G68" s="96"/>
      <c r="H68" s="97"/>
      <c r="I68" s="125" t="str">
        <f t="shared" si="0"/>
        <v>-48</v>
      </c>
      <c r="K68" s="136">
        <v>60</v>
      </c>
      <c r="L68" s="96"/>
      <c r="M68" s="97"/>
      <c r="N68" s="125" t="str">
        <f t="shared" si="1"/>
        <v>-52</v>
      </c>
      <c r="P68" s="136">
        <v>60</v>
      </c>
      <c r="Q68" s="96"/>
      <c r="R68" s="97"/>
      <c r="S68" s="125" t="str">
        <f t="shared" si="2"/>
        <v>-57</v>
      </c>
      <c r="U68" s="136">
        <v>60</v>
      </c>
      <c r="V68" s="96"/>
      <c r="W68" s="97"/>
      <c r="X68" s="125" t="str">
        <f t="shared" si="3"/>
        <v>-63</v>
      </c>
      <c r="Z68" s="136">
        <v>60</v>
      </c>
      <c r="AA68" s="96"/>
      <c r="AB68" s="97"/>
      <c r="AC68" s="125" t="str">
        <f t="shared" si="4"/>
        <v>-70</v>
      </c>
      <c r="AE68" s="136">
        <v>60</v>
      </c>
      <c r="AF68" s="96"/>
      <c r="AG68" s="97"/>
      <c r="AH68" s="125" t="str">
        <f t="shared" si="5"/>
        <v>-78</v>
      </c>
      <c r="AJ68" s="136">
        <v>60</v>
      </c>
      <c r="AK68" s="96"/>
      <c r="AL68" s="97"/>
      <c r="AM68" s="125" t="str">
        <f t="shared" si="6"/>
        <v>+78</v>
      </c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</row>
    <row r="69" spans="1:55" s="94" customFormat="1" ht="12.75">
      <c r="A69" s="136">
        <v>61</v>
      </c>
      <c r="B69" s="96"/>
      <c r="C69" s="97"/>
      <c r="D69" s="125" t="str">
        <f t="shared" si="7"/>
        <v>-44</v>
      </c>
      <c r="F69" s="136">
        <v>61</v>
      </c>
      <c r="G69" s="96"/>
      <c r="H69" s="97"/>
      <c r="I69" s="125" t="str">
        <f t="shared" si="0"/>
        <v>-48</v>
      </c>
      <c r="K69" s="136">
        <v>61</v>
      </c>
      <c r="L69" s="96"/>
      <c r="M69" s="97"/>
      <c r="N69" s="125" t="str">
        <f t="shared" si="1"/>
        <v>-52</v>
      </c>
      <c r="P69" s="136">
        <v>61</v>
      </c>
      <c r="Q69" s="96"/>
      <c r="R69" s="97"/>
      <c r="S69" s="125" t="str">
        <f t="shared" si="2"/>
        <v>-57</v>
      </c>
      <c r="U69" s="136">
        <v>61</v>
      </c>
      <c r="V69" s="96"/>
      <c r="W69" s="97"/>
      <c r="X69" s="125" t="str">
        <f t="shared" si="3"/>
        <v>-63</v>
      </c>
      <c r="Z69" s="136">
        <v>61</v>
      </c>
      <c r="AA69" s="96"/>
      <c r="AB69" s="97"/>
      <c r="AC69" s="125" t="str">
        <f t="shared" si="4"/>
        <v>-70</v>
      </c>
      <c r="AE69" s="136">
        <v>61</v>
      </c>
      <c r="AF69" s="96"/>
      <c r="AG69" s="97"/>
      <c r="AH69" s="125" t="str">
        <f t="shared" si="5"/>
        <v>-78</v>
      </c>
      <c r="AJ69" s="136">
        <v>61</v>
      </c>
      <c r="AK69" s="96"/>
      <c r="AL69" s="97"/>
      <c r="AM69" s="125" t="str">
        <f t="shared" si="6"/>
        <v>+78</v>
      </c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</row>
    <row r="70" spans="1:55" s="94" customFormat="1" ht="12.75">
      <c r="A70" s="136">
        <v>62</v>
      </c>
      <c r="B70" s="96"/>
      <c r="C70" s="97"/>
      <c r="D70" s="125" t="str">
        <f t="shared" si="7"/>
        <v>-44</v>
      </c>
      <c r="F70" s="136">
        <v>62</v>
      </c>
      <c r="G70" s="96"/>
      <c r="H70" s="97"/>
      <c r="I70" s="125" t="str">
        <f t="shared" si="0"/>
        <v>-48</v>
      </c>
      <c r="K70" s="136">
        <v>62</v>
      </c>
      <c r="L70" s="96"/>
      <c r="M70" s="97"/>
      <c r="N70" s="125" t="str">
        <f t="shared" si="1"/>
        <v>-52</v>
      </c>
      <c r="P70" s="136">
        <v>62</v>
      </c>
      <c r="Q70" s="96"/>
      <c r="R70" s="97"/>
      <c r="S70" s="125" t="str">
        <f t="shared" si="2"/>
        <v>-57</v>
      </c>
      <c r="U70" s="136">
        <v>62</v>
      </c>
      <c r="V70" s="96"/>
      <c r="W70" s="97"/>
      <c r="X70" s="125" t="str">
        <f t="shared" si="3"/>
        <v>-63</v>
      </c>
      <c r="Z70" s="136">
        <v>62</v>
      </c>
      <c r="AA70" s="96"/>
      <c r="AB70" s="97"/>
      <c r="AC70" s="125" t="str">
        <f t="shared" si="4"/>
        <v>-70</v>
      </c>
      <c r="AE70" s="136">
        <v>62</v>
      </c>
      <c r="AF70" s="96"/>
      <c r="AG70" s="97"/>
      <c r="AH70" s="125" t="str">
        <f t="shared" si="5"/>
        <v>-78</v>
      </c>
      <c r="AJ70" s="136">
        <v>62</v>
      </c>
      <c r="AK70" s="96"/>
      <c r="AL70" s="97"/>
      <c r="AM70" s="125" t="str">
        <f t="shared" si="6"/>
        <v>+78</v>
      </c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1:55" s="94" customFormat="1" ht="12.75">
      <c r="A71" s="136">
        <v>63</v>
      </c>
      <c r="B71" s="96"/>
      <c r="C71" s="97"/>
      <c r="D71" s="125" t="str">
        <f t="shared" si="7"/>
        <v>-44</v>
      </c>
      <c r="F71" s="136">
        <v>63</v>
      </c>
      <c r="G71" s="96"/>
      <c r="H71" s="97"/>
      <c r="I71" s="125" t="str">
        <f t="shared" si="0"/>
        <v>-48</v>
      </c>
      <c r="K71" s="136">
        <v>63</v>
      </c>
      <c r="L71" s="96"/>
      <c r="M71" s="97"/>
      <c r="N71" s="125" t="str">
        <f t="shared" si="1"/>
        <v>-52</v>
      </c>
      <c r="P71" s="136">
        <v>63</v>
      </c>
      <c r="Q71" s="96"/>
      <c r="R71" s="97"/>
      <c r="S71" s="125" t="str">
        <f t="shared" si="2"/>
        <v>-57</v>
      </c>
      <c r="U71" s="136">
        <v>63</v>
      </c>
      <c r="V71" s="96"/>
      <c r="W71" s="97"/>
      <c r="X71" s="125" t="str">
        <f t="shared" si="3"/>
        <v>-63</v>
      </c>
      <c r="Z71" s="136">
        <v>63</v>
      </c>
      <c r="AA71" s="96"/>
      <c r="AB71" s="97"/>
      <c r="AC71" s="125" t="str">
        <f t="shared" si="4"/>
        <v>-70</v>
      </c>
      <c r="AE71" s="136">
        <v>63</v>
      </c>
      <c r="AF71" s="96"/>
      <c r="AG71" s="97"/>
      <c r="AH71" s="125" t="str">
        <f t="shared" si="5"/>
        <v>-78</v>
      </c>
      <c r="AJ71" s="136">
        <v>63</v>
      </c>
      <c r="AK71" s="96"/>
      <c r="AL71" s="97"/>
      <c r="AM71" s="125" t="str">
        <f t="shared" si="6"/>
        <v>+78</v>
      </c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1:55" s="94" customFormat="1" ht="13.5" thickBot="1">
      <c r="A72" s="137">
        <v>64</v>
      </c>
      <c r="B72" s="98"/>
      <c r="C72" s="99"/>
      <c r="D72" s="125" t="str">
        <f t="shared" si="7"/>
        <v>-44</v>
      </c>
      <c r="F72" s="137">
        <v>64</v>
      </c>
      <c r="G72" s="98"/>
      <c r="H72" s="99"/>
      <c r="I72" s="125" t="str">
        <f t="shared" si="0"/>
        <v>-48</v>
      </c>
      <c r="K72" s="137">
        <v>64</v>
      </c>
      <c r="L72" s="98"/>
      <c r="M72" s="99"/>
      <c r="N72" s="125" t="str">
        <f t="shared" si="1"/>
        <v>-52</v>
      </c>
      <c r="P72" s="137">
        <v>64</v>
      </c>
      <c r="Q72" s="98"/>
      <c r="R72" s="99"/>
      <c r="S72" s="125" t="str">
        <f t="shared" si="2"/>
        <v>-57</v>
      </c>
      <c r="U72" s="137">
        <v>64</v>
      </c>
      <c r="V72" s="98"/>
      <c r="W72" s="99"/>
      <c r="X72" s="125" t="str">
        <f t="shared" si="3"/>
        <v>-63</v>
      </c>
      <c r="Z72" s="137">
        <v>64</v>
      </c>
      <c r="AA72" s="98"/>
      <c r="AB72" s="99"/>
      <c r="AC72" s="125" t="str">
        <f t="shared" si="4"/>
        <v>-70</v>
      </c>
      <c r="AE72" s="137">
        <v>64</v>
      </c>
      <c r="AF72" s="98"/>
      <c r="AG72" s="99"/>
      <c r="AH72" s="125" t="str">
        <f t="shared" si="5"/>
        <v>-78</v>
      </c>
      <c r="AJ72" s="137">
        <v>64</v>
      </c>
      <c r="AK72" s="98"/>
      <c r="AL72" s="99"/>
      <c r="AM72" s="125" t="str">
        <f t="shared" si="6"/>
        <v>+78</v>
      </c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</row>
    <row r="75" spans="3:38" ht="12.75">
      <c r="C75" s="6">
        <f>COUNTA(B9:B72)</f>
        <v>2</v>
      </c>
      <c r="H75" s="6">
        <f>COUNTA(G9:G72)</f>
        <v>10</v>
      </c>
      <c r="M75" s="6">
        <f>COUNTA(L9:L72)</f>
        <v>16</v>
      </c>
      <c r="R75" s="6">
        <f>COUNTA(Q9:Q72)</f>
        <v>23</v>
      </c>
      <c r="W75" s="6">
        <f>COUNTA(V9:V72)</f>
        <v>14</v>
      </c>
      <c r="AB75" s="6">
        <f>COUNTA(AA9:AA72)</f>
        <v>17</v>
      </c>
      <c r="AG75" s="6">
        <f>COUNTA(AF9:AF72)</f>
        <v>10</v>
      </c>
      <c r="AL75" s="6">
        <f>COUNTA(AK9:AK72)</f>
        <v>7</v>
      </c>
    </row>
  </sheetData>
  <mergeCells count="1">
    <mergeCell ref="D3:G3"/>
  </mergeCells>
  <printOptions headings="1"/>
  <pageMargins left="0.3937007874015748" right="0.1968503937007874" top="0.1968503937007874" bottom="0.1968503937007874" header="0.1968503937007874" footer="0.1968503937007874"/>
  <pageSetup fitToWidth="0" fitToHeight="1" horizontalDpi="600" verticalDpi="600" orientation="landscape" paperSize="9" scale="56" r:id="rId1"/>
  <headerFooter alignWithMargins="0">
    <oddFooter>&amp;L&amp;6&amp;F/&amp;A;
Stand: &amp;D; &amp;T&amp;R&amp;6Seite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B31"/>
  <sheetViews>
    <sheetView zoomScale="75" zoomScaleNormal="75" workbookViewId="0" topLeftCell="A1">
      <selection activeCell="N15" sqref="N15"/>
    </sheetView>
  </sheetViews>
  <sheetFormatPr defaultColWidth="11.421875" defaultRowHeight="12.75"/>
  <cols>
    <col min="1" max="2" width="22.7109375" style="6" customWidth="1"/>
    <col min="3" max="3" width="3.7109375" style="6" customWidth="1"/>
    <col min="4" max="15" width="4.7109375" style="6" customWidth="1"/>
    <col min="16" max="17" width="10.7109375" style="6" customWidth="1"/>
    <col min="18" max="18" width="11.8515625" style="6" customWidth="1"/>
    <col min="19" max="19" width="1.7109375" style="6" customWidth="1"/>
    <col min="20" max="20" width="15.28125" style="6" hidden="1" customWidth="1"/>
    <col min="21" max="22" width="11.421875" style="6" hidden="1" customWidth="1"/>
    <col min="23" max="28" width="5.7109375" style="6" hidden="1" customWidth="1"/>
    <col min="29" max="29" width="11.421875" style="6" hidden="1" customWidth="1"/>
    <col min="30" max="16384" width="11.421875" style="6" customWidth="1"/>
  </cols>
  <sheetData>
    <row r="1" s="141" customFormat="1" ht="23.25">
      <c r="A1" s="119" t="str">
        <f>'Eing Turn-dat'!E1</f>
        <v>Wolfgang-Welz-Gedächtnisturnier 2002 Frauen U19</v>
      </c>
    </row>
    <row r="2" spans="17:18" ht="16.5" thickBot="1">
      <c r="Q2" s="54" t="str">
        <f>"Ort:"</f>
        <v>Ort:</v>
      </c>
      <c r="R2" s="6" t="str">
        <f>'Eing Turn-dat'!B3</f>
        <v>Mannheim</v>
      </c>
    </row>
    <row r="3" spans="5:18" ht="18" customHeight="1" thickBot="1">
      <c r="E3" s="55" t="str">
        <f>"Gewichtsklasse: "&amp;'Eing Turn-dat'!$E$2&amp;" kg"</f>
        <v>Gewichtsklasse: -44 kg</v>
      </c>
      <c r="F3" s="56"/>
      <c r="G3" s="56"/>
      <c r="H3" s="56"/>
      <c r="I3" s="56"/>
      <c r="J3" s="56"/>
      <c r="K3" s="57"/>
      <c r="Q3" s="54" t="str">
        <f>"Datum: "</f>
        <v>Datum: </v>
      </c>
      <c r="R3" s="58">
        <f>'Eing Turn-dat'!$D$3</f>
        <v>37569</v>
      </c>
    </row>
    <row r="4" ht="21" customHeight="1" thickBot="1"/>
    <row r="5" spans="1:18" s="59" customFormat="1" ht="21.75" thickBot="1" thickTop="1">
      <c r="A5" s="143" t="s">
        <v>3</v>
      </c>
      <c r="B5" s="142" t="s">
        <v>24</v>
      </c>
      <c r="C5" s="16"/>
      <c r="D5" s="227">
        <v>1</v>
      </c>
      <c r="E5" s="219"/>
      <c r="F5" s="218">
        <v>2</v>
      </c>
      <c r="G5" s="219"/>
      <c r="H5" s="218">
        <v>3</v>
      </c>
      <c r="I5" s="219"/>
      <c r="J5" s="218">
        <v>4</v>
      </c>
      <c r="K5" s="219"/>
      <c r="L5" s="218">
        <v>5</v>
      </c>
      <c r="M5" s="219"/>
      <c r="N5" s="218">
        <v>6</v>
      </c>
      <c r="O5" s="220"/>
      <c r="P5" s="24" t="s">
        <v>4</v>
      </c>
      <c r="Q5" s="18" t="s">
        <v>5</v>
      </c>
      <c r="R5" s="146" t="s">
        <v>6</v>
      </c>
    </row>
    <row r="6" spans="1:28" ht="21" thickTop="1">
      <c r="A6" s="144" t="str">
        <f>IF(AND(('Eing Turn-dat'!$C$75&lt;=6),('Eing Turn-dat'!B9&lt;&gt;0)),'Eing Turn-dat'!B9,"")</f>
        <v>Ringwald, Claudia</v>
      </c>
      <c r="B6" s="144" t="str">
        <f>IF(AND(('Eing Turn-dat'!$C$75&lt;=6),('Eing Turn-dat'!C9&lt;&gt;0)),'Eing Turn-dat'!C9,"")</f>
        <v>BA, JC Ortenberg</v>
      </c>
      <c r="C6" s="14">
        <v>1</v>
      </c>
      <c r="D6" s="19"/>
      <c r="E6" s="15"/>
      <c r="F6" s="13">
        <f>IF(AND((G6&lt;&gt;""),(OR((E7=""),(G6&gt;E7)))),1,IF((G6=E7),"",0))</f>
      </c>
      <c r="G6" s="49">
        <f>IF(AND(('Eing Turn-dat'!$C$75=2),($D$16&lt;&gt;0)),$D$16,IF(AND(('Eing Turn-dat'!$C$75=3),($D$16&lt;&gt;0)),$D$16,IF(AND(('Eing Turn-dat'!$C$75=4),($D$16&lt;&gt;0)),$D$16,IF(AND(('Eing Turn-dat'!$C$75=5),($D$17&lt;&gt;0)),$D$17,IF(AND(('Eing Turn-dat'!$C$75=6),($D$16&lt;&gt;0)),$D$16,"")))))</f>
      </c>
      <c r="H6" s="13">
        <f>IF(AND((I6&lt;&gt;""),(OR((E8=""),(I6&gt;E8)))),1,IF((I6=E8),"",0))</f>
      </c>
      <c r="I6" s="49">
        <f>IF(AND(('Eing Turn-dat'!$C$75=3),($D$18&lt;&gt;0)),$D$18,IF(AND(('Eing Turn-dat'!$C$75=4),($D$18&lt;&gt;0)),$D$18,IF(AND(('Eing Turn-dat'!$C$75=5),($D$24&lt;&gt;0)),$D$24,IF(AND(('Eing Turn-dat'!$C$75=6),($D$22&lt;&gt;0)),$D$22,""))))</f>
      </c>
      <c r="J6" s="13">
        <f>IF(AND((K6&lt;&gt;""),(OR((E9=""),(K6&gt;E9)))),1,IF((K6=E9),"",0))</f>
      </c>
      <c r="K6" s="49">
        <f>IF(AND(('Eing Turn-dat'!$C$75=4),($D$20&lt;&gt;0)),$D$20,IF(AND(('Eing Turn-dat'!$C$75=5),($D$21&lt;&gt;0)),$D$21,IF(AND(('Eing Turn-dat'!$C$75=6),($D$19&lt;&gt;0)),$D$19,"")))</f>
      </c>
      <c r="L6" s="13">
        <f>IF(AND((M6&lt;&gt;""),(OR((E10=""),(M6&gt;E10)))),1,IF((M6=E10),"",0))</f>
      </c>
      <c r="M6" s="49">
        <f>IF(AND(('Eing Turn-dat'!$C$75=5),($D$19&lt;&gt;0)),$D$19,IF(AND(('Eing Turn-dat'!$C$75=6),($D$29&lt;&gt;0)),$D$29,""))</f>
      </c>
      <c r="N6" s="13">
        <f>IF(AND((O6&lt;&gt;""),(OR((E11=""),(O6&gt;E11)))),1,IF((O6=E11),"",0))</f>
      </c>
      <c r="O6" s="49">
        <f>IF(AND(('Eing Turn-dat'!$C$75=6),($D$25&lt;&gt;0)),$D$25,"")</f>
      </c>
      <c r="P6" s="53">
        <f>SUM(F6,H6,J6,L6,N6)</f>
        <v>0</v>
      </c>
      <c r="Q6" s="53">
        <f>SUM(G6,I6,K6,M6,O6)</f>
        <v>0</v>
      </c>
      <c r="R6" s="147">
        <f>IF('Eing Turn-dat'!$C$75=1,1,IF(AND(('Eing Turn-dat'!$C$75=2),(SUM(P6:P7)=1)),SUM(W6:X6),IF(AND(('Eing Turn-dat'!$C$75=3),(SUM(P6:P8)=3)),SUM(W6:Y6),IF(AND(('Eing Turn-dat'!$C$75=4),(SUM(P6:P9)=6)),SUM(W6:Z6),IF(AND(('Eing Turn-dat'!$C$75=5),(SUM(P6:P10)=10)),SUM(W6:AA6),IF(AND(('Eing Turn-dat'!$C$75=6),(SUM(P6:P11)=15)),SUM(W6:AB6),""))))))</f>
      </c>
      <c r="V6" s="6">
        <f aca="true" t="shared" si="0" ref="V6:V11">(P6*1000)+(Q6)</f>
        <v>0</v>
      </c>
      <c r="W6" s="6">
        <f>IF(AND((V6&lt;&gt;0),(V6=MAX(V6:V11))),1,"")</f>
      </c>
      <c r="X6" s="6">
        <f>IF(AND((V6&lt;&gt;0),(OR(AND((V6&gt;V7),(V6&gt;V8),(V6&gt;V9),(V6&gt;V10),(V6&lt;V11)),AND((V6&gt;V7),(V6&gt;V8),(V6&gt;V9),(V6&gt;V11),(V6&lt;V10)),AND((V6&gt;V7),(V6&gt;V8),(V6&gt;V10),(V6&gt;V11),(V6&lt;V9)),AND((V6&gt;V7),(V6&gt;V9),(V6&gt;V10),(V6&gt;V11),(V6&lt;V8)),AND((V6&gt;V8),(V6&gt;V9),(V6&gt;V10),(V6&gt;V11),(V6&lt;V7))))),2,"")</f>
      </c>
      <c r="Y6" s="6">
        <f>IF(AND((V6&lt;&gt;0),(OR(AND((V6&lt;V7),(V6&lt;V8),(V6&gt;V9),(V6&gt;V10),(V6&gt;V11)),AND((V6&lt;V7),(V6&lt;V9),(V6&gt;V8),(V6&gt;V10),(V6&gt;V11)),AND((V6&lt;V7),(V6&lt;V10),(V6&gt;V8),(V6&gt;V9),(V6&gt;V11)),AND((V6&lt;V7),(V6&lt;V11),(V6&gt;V8),(V6&gt;V9),(V6&gt;V10)),AND((V6&lt;V8),(V6&lt;V9),(V6&gt;V7),(V6&gt;V10),(V6&gt;V11)),AND((V6&lt;V8),(V6&lt;V10),(V6&gt;V7),(V6&gt;V9),(V6&gt;V11)),AND((V6&lt;V8),(V6&lt;V11),(V6&gt;V7),(V6&gt;V9),(V6&gt;V10)),AND((V6&lt;V9),(V6&lt;V10),(V6&gt;V7),(V6&gt;V8),(V6&gt;V11)),AND((V6&lt;V9),(V6&lt;V11),(V6&gt;V7),(V6&gt;V8),(V6&gt;V10)),AND((V6&lt;V10),(V6&lt;V11),(V6&gt;V7),(V6&gt;V8),(V6&gt;V9))))),3,"")</f>
      </c>
      <c r="Z6" s="6">
        <f>IF(AND((V6&lt;&gt;0),(OR(AND((V6&gt;V7),(V6&gt;V8),(V6&lt;V9),(V6&lt;V10),(V6&lt;V11)),AND((V6&gt;V7),(V6&gt;V9),(V6&lt;V8),(V6&lt;V10),(V6&lt;V11)),AND((V6&gt;V7),(V6&gt;V10),(V6&lt;V8),(V6&lt;V9),(V6&lt;V11)),AND((V6&gt;V7),(V6&gt;V11),(V6&lt;V8),(V6&lt;V9),(V6&lt;V10)),AND((V6&gt;V8),(V6&gt;V9),(V6&lt;V7),(V6&lt;V10),(V6&lt;V11)),AND((V6&gt;V8),(V6&gt;V10),(V6&lt;V7),(V6&lt;V9),(V6&lt;V11)),AND((V6&gt;V8),(V6&gt;V11),(V6&lt;V7),(V6&lt;V9),(V6&lt;V10)),AND((V6&gt;V9),(V6&gt;V10),(V6&lt;V7),(V6&lt;V8),(V6&lt;V11)),AND((V6&gt;V9),(V6&gt;V11),(V6&lt;V7),(V6&lt;V8),(V6&lt;V10)),AND((V6&gt;V10),(V6&gt;V11),(V6&lt;V7),(V6&lt;V8),(V6&lt;V9))))),4,"")</f>
      </c>
      <c r="AA6" s="6">
        <f>IF(AND((V6&lt;&gt;0),(OR(AND((V6&lt;V7),(V6&lt;V8),(V6&lt;V9),(V6&lt;V10),(V6&gt;V11)),AND((V6&lt;V7),(V6&lt;V8),(V6&lt;V9),(V6&lt;V11),(V6&gt;V10)),AND((V6&lt;V7),(V6&lt;V8),(V6&lt;V10),(V6&lt;V11),(V6&gt;V9)),AND((V6&lt;V7),(V6&lt;V9),(V6&lt;V10),(V6&lt;V11),(V6&gt;V8)),AND((V6&lt;V8),(V6&lt;V9),(V6&lt;V10),(V6&lt;V11),(V6&gt;V7))))),5,"")</f>
      </c>
      <c r="AB6" s="6">
        <f>IF(AND((V6&lt;&gt;0),(V6=MIN(V6:V11))),6,"")</f>
      </c>
    </row>
    <row r="7" spans="1:28" ht="20.25">
      <c r="A7" s="144" t="str">
        <f>IF(AND(('Eing Turn-dat'!$C$75&lt;=6),('Eing Turn-dat'!B10&lt;&gt;0)),'Eing Turn-dat'!B10,"")</f>
        <v>Ringwald, Elke</v>
      </c>
      <c r="B7" s="144" t="str">
        <f>IF(AND(('Eing Turn-dat'!$C$75&lt;=6),('Eing Turn-dat'!C10&lt;&gt;0)),'Eing Turn-dat'!C10,"")</f>
        <v>BA, JC Ortenberg</v>
      </c>
      <c r="C7" s="11">
        <v>2</v>
      </c>
      <c r="D7" s="13">
        <f>IF(AND((E7&lt;&gt;""),(OR((G6=""),(E7&gt;G6)))),1,IF((E7=G6),"",0))</f>
      </c>
      <c r="E7" s="49">
        <f>IF(AND(('Eing Turn-dat'!$C$75=2),($E$16&lt;&gt;0)),$E$16,IF(AND(('Eing Turn-dat'!$C$75=3),($E$16&lt;&gt;0)),$E$16,IF(AND(('Eing Turn-dat'!$C$75=4),($E$16&lt;&gt;0)),$E$16,IF(AND(('Eing Turn-dat'!$C$75=5),($E$17&lt;&gt;0)),$E$17,IF(AND(('Eing Turn-dat'!$C$75=6),($E$16&lt;&gt;0)),$E$16,"")))))</f>
      </c>
      <c r="F7" s="17"/>
      <c r="G7" s="10"/>
      <c r="H7" s="7">
        <f>IF(AND((I7&lt;&gt;""),(OR((G8=""),(I7&gt;G8)))),1,IF((I7=G8),"",0))</f>
      </c>
      <c r="I7" s="49">
        <f>IF(AND(('Eing Turn-dat'!$C$75=3),($D$17&lt;&gt;0)),$D$17,IF(AND(('Eing Turn-dat'!$C$75=4),($D$21&lt;&gt;0)),$D$21,IF(AND(('Eing Turn-dat'!$C$75=5),($D$20&lt;&gt;0)),$D$20,IF(AND(('Eing Turn-dat'!$C$75=6),($D$30&lt;&gt;0)),$D$30,""))))</f>
      </c>
      <c r="J7" s="7">
        <f>IF(AND((K7&lt;&gt;""),(OR((G9=""),(K7&gt;G9)))),1,IF((K7=G9),"",0))</f>
      </c>
      <c r="K7" s="49">
        <f>IF(AND(('Eing Turn-dat'!$C$75=4),($D$19&lt;&gt;0)),$D$19,IF(AND(('Eing Turn-dat'!$C$75=5),($D$23&lt;&gt;0)),$D$23,IF(AND(('Eing Turn-dat'!$C$75=6),($D$26&lt;&gt;0)),$D$26,"")))</f>
      </c>
      <c r="L7" s="7">
        <f>IF(AND((M7&lt;&gt;""),(OR((G10=""),(M7&gt;G10)))),1,IF((M7=G10),"",0))</f>
      </c>
      <c r="M7" s="49">
        <f>IF(AND(('Eing Turn-dat'!$C$75=5),($D$25&lt;&gt;0)),$D$25,IF(AND(('Eing Turn-dat'!$C$75=6),($E$21&lt;&gt;0)),$E$21,""))</f>
      </c>
      <c r="N7" s="7">
        <f>IF(AND((O7&lt;&gt;""),(OR((G11=""),(O7&gt;G11)))),1,IF((O7=G11),"",0))</f>
      </c>
      <c r="O7" s="49">
        <f>IF(AND(('Eing Turn-dat'!$C$75=6),($D$23&lt;&gt;0)),$D$23,"")</f>
      </c>
      <c r="P7" s="40">
        <f>SUM(D7,H7,J7,L7,N7)</f>
        <v>0</v>
      </c>
      <c r="Q7" s="40">
        <f>SUM(E7,I7,K7,M7,O7)</f>
        <v>0</v>
      </c>
      <c r="R7" s="147">
        <f>IF(AND(('Eing Turn-dat'!$C$75=2),(SUM(P6:P7)=1)),SUM(W7:X7),IF(AND(('Eing Turn-dat'!$C$75=3),(SUM(P6:P8)=3)),SUM(W7:Y7),IF(AND(('Eing Turn-dat'!$C$75=4),(SUM(P6:P9)=6)),SUM(W7:Z7),IF(AND(('Eing Turn-dat'!$C$75=5),(SUM(P6:P10)=10)),SUM(W7:AA7),IF(AND(('Eing Turn-dat'!$C$75=6),(SUM(P6:P11)=15)),SUM(W7:AB7),"")))))</f>
      </c>
      <c r="V7" s="6">
        <f t="shared" si="0"/>
        <v>0</v>
      </c>
      <c r="W7" s="6">
        <f>IF(AND((V7&lt;&gt;0),(V7=MAX(V6:V11))),1,"")</f>
      </c>
      <c r="X7" s="6">
        <f>IF(AND((V7&lt;&gt;0),(OR(AND((V7&gt;V8),(V7&gt;V9),(V7&gt;V10),(V7&gt;V11),(V7&lt;V6)),AND((V7&gt;V8),(V7&gt;V9),(V7&gt;V10),(V7&gt;V6),(V7&lt;V11)),AND((V7&gt;V8),(V7&gt;V9),(V7&gt;V11),(V7&gt;V6),(V7&lt;V10)),AND((V7&gt;V8),(V7&gt;V10),(V7&gt;V11),(V7&gt;V6),(V7&lt;V9)),AND((V7&gt;V9),(V7&gt;V10),(V7&gt;V11),(V7&gt;V6),(V7&lt;V8))))),2,"")</f>
      </c>
      <c r="Y7" s="6">
        <f>IF(AND((V7&lt;&gt;0),(OR(AND((V7&lt;V8),(V7&lt;V9),(V7&gt;V10),(V7&gt;V11),(V7&gt;V6)),AND((V7&lt;V8),(V7&lt;V10),(V7&gt;V9),(V7&gt;V11),(V7&gt;V6)),AND((V7&lt;V8),(V7&lt;V11),(V7&gt;V9),(V7&gt;V10),(V7&gt;V6)),AND((V7&lt;V8),(V7&lt;V6),(V7&gt;V9),(V7&gt;V10),(V7&gt;V11)),AND((V7&lt;V9),(V7&lt;V10),(V7&gt;V8),(V7&gt;V11),(V7&gt;V6)),AND((V7&lt;V9),(V7&lt;V11),(V7&gt;V8),(V7&gt;V10),(V7&gt;V6)),AND((V7&lt;V9),(V7&lt;V6),(V7&gt;V8),(V7&gt;V10),(V7&gt;V11)),AND((V7&lt;V10),(V7&lt;V11),(V7&gt;V8),(V7&gt;V9),(V7&gt;V6)),AND((V7&lt;V10),(V7&lt;V6),(V7&gt;V8),(V7&gt;V9),(V7&gt;V11)),AND((V7&lt;V11),(V7&lt;V6),(V7&gt;V8),(V7&gt;V9),(V7&gt;V10))))),3,"")</f>
      </c>
      <c r="Z7" s="6">
        <f>IF(AND((V7&lt;&gt;0),(OR(AND((V7&gt;V8),(V7&gt;V9),(V7&lt;V10),(V7&lt;V11),(V7&lt;V6)),AND((V7&gt;V8),(V7&gt;V10),(V7&lt;V9),(V7&lt;V11),(V7&lt;V6)),AND((V7&gt;V8),(V7&gt;V11),(V7&lt;V9),(V7&lt;V10),(V7&lt;V6)),AND((V7&gt;V8),(V7&gt;V6),(V7&lt;V9),(V7&lt;V10),(V7&lt;V11)),AND((V7&gt;V9),(V7&gt;V10),(V7&lt;V8),(V7&lt;V11),(V7&lt;V6)),AND((V7&gt;V9),(V7&gt;V11),(V7&lt;V8),(V7&lt;V10),(V7&lt;V6)),AND((V7&gt;V9),(V7&gt;V6),(V7&lt;V8),(V7&lt;V10),(V7&lt;V11)),AND((V7&gt;V10),(V7&gt;V11),(V7&lt;V8),(V7&lt;V9),(V7&lt;V6)),AND((V7&gt;V10),(V7&gt;V6),(V7&lt;V8),(V7&lt;V9),(V7&lt;V11)),AND((V7&gt;V11),(V7&gt;V6),(V7&lt;V8),(V7&lt;V9),(V7&lt;V10))))),4,"")</f>
      </c>
      <c r="AA7" s="6">
        <f>IF(AND((V7&lt;&gt;0),(OR(AND((V7&lt;V8),(V7&lt;V9),(V7&lt;V10),(V7&lt;V11),(V7&gt;V6)),AND((V7&lt;V8),(V7&lt;V9),(V7&lt;V10),(V7&lt;V6),(V7&gt;V11)),AND((V7&lt;V8),(V7&lt;V9),(V7&lt;V11),(V7&lt;V6),(V7&gt;V10)),AND((V7&lt;V8),(V7&lt;V10),(V7&lt;V11),(V7&lt;V6),(V7&gt;V9)),AND((V7&lt;V9),(V7&lt;V10),(V7&lt;V11),(V7&lt;V6),(V7&gt;V8))))),5,"")</f>
      </c>
      <c r="AB7" s="6">
        <f>IF(AND((V7&lt;&gt;0),(V7=MIN(V6:V11))),6,"")</f>
      </c>
    </row>
    <row r="8" spans="1:28" ht="20.25">
      <c r="A8" s="144">
        <f>IF(AND(('Eing Turn-dat'!$C$75&lt;=6),('Eing Turn-dat'!B11&lt;&gt;0)),'Eing Turn-dat'!B11,"")</f>
      </c>
      <c r="B8" s="144">
        <f>IF(AND(('Eing Turn-dat'!$C$75&lt;=6),('Eing Turn-dat'!C11&lt;&gt;0)),'Eing Turn-dat'!C11,"")</f>
      </c>
      <c r="C8" s="11">
        <v>3</v>
      </c>
      <c r="D8" s="13">
        <f>IF(AND((E8&lt;&gt;""),(OR((I6=""),(E8&gt;I6)))),1,IF((I6=E8),"",0))</f>
      </c>
      <c r="E8" s="49">
        <f>IF(AND(('Eing Turn-dat'!$C$75=3),($E$18&lt;&gt;0)),$E$18,IF(AND(('Eing Turn-dat'!$C$75=4),($E$18&lt;&gt;0)),$E$18,IF(AND(('Eing Turn-dat'!$C$75=5),($E$24&lt;&gt;0)),$E$24,IF(AND(('Eing Turn-dat'!$C$75=6),($E$22&lt;&gt;0)),$E$22,""))))</f>
      </c>
      <c r="F8" s="7">
        <f>IF(AND((G8&lt;&gt;""),(OR((I7=""),(G8&gt;I7)))),1,IF((I7=G8),"",0))</f>
      </c>
      <c r="G8" s="49">
        <f>IF(AND(('Eing Turn-dat'!$C$75=3),($E$17&lt;&gt;0)),$E$17,IF(AND(('Eing Turn-dat'!$C$75=4),($E$21&lt;&gt;0)),$E$21,IF(AND(('Eing Turn-dat'!$C$75=5),($E$20&lt;&gt;0)),$E$20,IF(AND(('Eing Turn-dat'!$C$75=6),($E$30&lt;&gt;0)),$E$30,""))))</f>
      </c>
      <c r="H8" s="17"/>
      <c r="I8" s="10"/>
      <c r="J8" s="7">
        <f>IF(AND((K8&lt;&gt;""),(OR((I9=""),(K8&gt;I9)))),1,IF((K8=I9),"",0))</f>
      </c>
      <c r="K8" s="49">
        <f>IF(AND(('Eing Turn-dat'!$C$75=4),($D$17&lt;&gt;0)),$D$17,IF(AND(('Eing Turn-dat'!$C$75=5),($D$18&lt;&gt;0)),$D$18,IF(AND(('Eing Turn-dat'!$C$75=6),($D$17&lt;&gt;0)),$D$17,"")))</f>
      </c>
      <c r="L8" s="7">
        <f>IF(AND((M8&lt;&gt;""),(OR((I10=""),(M8&gt;I10)))),1,IF((M8=I10),"",0))</f>
      </c>
      <c r="M8" s="49">
        <f>IF(AND(('Eing Turn-dat'!$C$75=5),($D$22&lt;&gt;0)),$D$22,IF(AND(('Eing Turn-dat'!$C$75=6),($D$27&lt;&gt;0)),$D$27,""))</f>
      </c>
      <c r="N8" s="7">
        <f>IF(AND((O8&lt;&gt;""),(OR((I11=""),(O8&gt;I11)))),1,IF((O8=I11),"",0))</f>
      </c>
      <c r="O8" s="49">
        <f>IF(AND(('Eing Turn-dat'!$C$75=6),($D$20&lt;&gt;0)),$D$20,"")</f>
      </c>
      <c r="P8" s="40">
        <f>SUM(D8,F8,J8,L8,N8)</f>
        <v>0</v>
      </c>
      <c r="Q8" s="40">
        <f>SUM(E8,G8,K8,M8,O8)</f>
        <v>0</v>
      </c>
      <c r="R8" s="147">
        <f>IF(AND(('Eing Turn-dat'!$C$75=3),(SUM(P6:P8)=3)),SUM(W8:Y8),IF(AND(('Eing Turn-dat'!$C$75=4),(SUM(P6:P9)=6)),SUM(W8:Z8),IF(AND(('Eing Turn-dat'!$C$75=5),(SUM(P6:P10)=10)),SUM(W8:AA8),IF(AND(('Eing Turn-dat'!$C$75=6),(SUM(P6:P11)=15)),SUM(W8:AB8),""))))</f>
      </c>
      <c r="V8" s="6">
        <f t="shared" si="0"/>
        <v>0</v>
      </c>
      <c r="W8" s="6">
        <f>IF(AND((V8&lt;&gt;0),(V8=MAX(V6:V11))),1,"")</f>
      </c>
      <c r="X8" s="6">
        <f>IF(AND((V8&lt;&gt;0),(OR(AND((V8&gt;V9),(V8&gt;V10),(V8&gt;V11),(V8&gt;V6),(V8&lt;V7)),AND((V8&gt;V9),(V8&gt;V10),(V8&gt;V11),(V8&gt;V7),(V8&lt;V6)),AND((V8&gt;V9),(V8&gt;V10),(V8&gt;V6),(V8&gt;V7),(V8&lt;V11)),AND((V8&gt;V9),(V8&gt;V11),(V8&gt;V6),(V8&gt;V7),(V8&lt;V10)),AND((V8&gt;V10),(V8&gt;V11),(V8&gt;V6),(V8&gt;V7),(V8&lt;V9))))),2,"")</f>
      </c>
      <c r="Y8" s="6">
        <f>IF(AND((V8&lt;&gt;0),(OR(AND((V8&lt;V9),(V8&lt;V10),(V8&gt;V11),(V8&gt;V6),(V8&gt;V7)),AND((V8&lt;V9),(V8&lt;V11),(V8&gt;V10),(V8&gt;V6),(V8&gt;V7)),AND((V8&lt;V9),(V8&lt;V6),(V8&gt;V10),(V8&gt;V11),(V8&gt;V7)),AND((V8&lt;V9),(V8&lt;V7),(V8&gt;V10),(V8&gt;V11),(V8&gt;V6)),AND((V8&lt;V10),(V8&lt;V11),(V8&gt;V9),(V8&gt;V6),(V8&gt;V7)),AND((V8&lt;V10),(V8&lt;V6),(V8&gt;V9),(V8&gt;V11),(V8&gt;V7)),AND((V8&lt;V10),(V8&lt;V7),(V8&gt;V9),(V8&gt;V11),(V8&gt;V6)),AND((V8&lt;V11),(V8&lt;V6),(V8&gt;V9),(V8&gt;V10),(V8&gt;V7)),AND((V8&lt;V11),(V8&lt;V7),(V8&gt;V9),(V8&gt;V10),(V8&gt;V6)),AND((V8&lt;V6),(V8&lt;V7),(V8&gt;V9),(V8&gt;V10),(V8&gt;V11))))),3,"")</f>
      </c>
      <c r="Z8" s="6">
        <f>IF(AND((V8&lt;&gt;0),(OR(AND((V8&gt;V9),(V8&gt;V10),(V8&lt;V11),(V8&lt;V6),(V8&lt;V7)),AND((V8&gt;V9),(V8&gt;V11),(V8&lt;V10),(V8&lt;V6),(V8&lt;V7)),AND((V8&gt;V9),(V8&gt;V6),(V8&lt;V10),(V8&lt;V11),(V8&lt;V7)),AND((V8&gt;V9),(V8&gt;V7),(V8&lt;V10),(V8&lt;V11),(V8&lt;V6)),AND((V8&gt;V10),(V8&gt;V11),(V8&lt;V9),(V8&lt;V6),(V8&lt;V7)),AND((V8&gt;V10),(V8&gt;V6),(V8&lt;V9),(V8&lt;V11),(V8&lt;V7)),AND((V8&gt;V10),(V8&gt;V7),(V8&lt;V9),(V8&lt;V11),(V8&lt;V6)),AND((V8&gt;V11),(V8&gt;V6),(V8&lt;V9),(V8&lt;V10),(V8&lt;V7)),AND((V8&gt;V11),(V8&gt;V7),(V8&lt;V9),(V8&lt;V10),(V8&lt;V6)),AND((V8&gt;V6),(V8&gt;V7),(V8&lt;V9),(V8&lt;V10),(V8&lt;V11))))),4,"")</f>
      </c>
      <c r="AA8" s="6">
        <f>IF(AND((V8&lt;&gt;0),(OR(AND((V8&lt;V9),(V8&lt;V10),(V8&lt;V11),(V8&lt;V6),(V8&gt;V7)),AND((V8&lt;V9),(V8&lt;V10),(V8&lt;V11),(V8&lt;V7),(V8&gt;V6)),AND((V8&lt;V9),(V8&lt;V10),(V8&lt;V6),(V8&lt;V7),(V8&gt;V11)),AND((V8&lt;V9),(V8&lt;V11),(V8&lt;V6),(V8&lt;V7),(V8&gt;V10)),AND((V8&lt;V10),(V8&lt;V11),(V8&lt;V6),(V8&lt;V7),(V8&gt;V9))))),5,"")</f>
      </c>
      <c r="AB8" s="6">
        <f>IF(AND((V8&lt;&gt;0),(V8=MIN(V6:V11))),6,"")</f>
      </c>
    </row>
    <row r="9" spans="1:28" ht="20.25">
      <c r="A9" s="144">
        <f>IF(AND(('Eing Turn-dat'!$C$75&lt;=6),('Eing Turn-dat'!B12&lt;&gt;0)),'Eing Turn-dat'!B12,"")</f>
      </c>
      <c r="B9" s="144">
        <f>IF(AND(('Eing Turn-dat'!$C$75&lt;=6),('Eing Turn-dat'!C12&lt;&gt;0)),'Eing Turn-dat'!C12,"")</f>
      </c>
      <c r="C9" s="11">
        <v>4</v>
      </c>
      <c r="D9" s="20">
        <f>IF(AND((E9&lt;&gt;""),(OR((K6=""),(E9&gt;K6)))),1,IF((K6=E9),"",0))</f>
      </c>
      <c r="E9" s="49">
        <f>IF(AND(('Eing Turn-dat'!$C$75=4),($E$20&lt;&gt;0)),$E$20,IF(AND(('Eing Turn-dat'!$C$75=5),($E$21&lt;&gt;0)),$E$21,IF(AND(('Eing Turn-dat'!$C$75=6),($E$19&lt;&gt;0)),$E$19,"")))</f>
      </c>
      <c r="F9" s="7">
        <f>IF(AND((G9&lt;&gt;""),(OR((K7=""),(G9&gt;K7)))),1,IF((K7=G9),"",0))</f>
      </c>
      <c r="G9" s="49">
        <f>IF(AND(('Eing Turn-dat'!$C$75=4),($E$19&lt;&gt;0)),$E$19,IF(AND(('Eing Turn-dat'!$C$75=5),($E$23&lt;&gt;0)),$E$23,IF(AND(('Eing Turn-dat'!$C$75=6),($E$26&lt;&gt;0)),$E$26,"")))</f>
      </c>
      <c r="H9" s="7">
        <f>IF(AND((I9&lt;&gt;""),(OR((K8=""),(I9&gt;K8)))),1,IF((K8=I9),"",0))</f>
      </c>
      <c r="I9" s="49">
        <f>IF(AND(('Eing Turn-dat'!$C$75=4),($E$17&lt;&gt;0)),$E$17,IF(AND(('Eing Turn-dat'!$C$75=5),($E$18&lt;&gt;0)),$E$18,IF(AND(('Eing Turn-dat'!$C$75=6),($E$17&lt;&gt;0)),$E$17,"")))</f>
      </c>
      <c r="J9" s="17"/>
      <c r="K9" s="10"/>
      <c r="L9" s="7">
        <f>IF(AND((M9&lt;&gt;""),(OR((K10=""),(M9&gt;K10)))),1,IF((M9=K10),"",0))</f>
      </c>
      <c r="M9" s="49">
        <f>IF(AND(('Eing Turn-dat'!$C$75=5),($D$16&lt;&gt;0)),$D$16,IF(AND(('Eing Turn-dat'!$C$75=6),($D$24&lt;&gt;0)),$D$24,""))</f>
      </c>
      <c r="N9" s="7">
        <f>IF(AND((O9&lt;&gt;""),(OR((K11=""),(O9&gt;K11)))),1,IF((O9=K11),"",0))</f>
      </c>
      <c r="O9" s="49">
        <f>IF(AND(('Eing Turn-dat'!$C$75=6),($D$28&lt;&gt;0)),$D$28,"")</f>
      </c>
      <c r="P9" s="40">
        <f>SUM(D9,F9,H9,L9,N9)</f>
        <v>0</v>
      </c>
      <c r="Q9" s="40">
        <f>SUM(E9,G9,I9,M9,O9)</f>
        <v>0</v>
      </c>
      <c r="R9" s="147">
        <f>IF(AND(('Eing Turn-dat'!$C$75=4),(SUM(P6:P9)=6)),SUM(W9:Z9),IF(AND(('Eing Turn-dat'!$C$75=5),(SUM(P6:P10)=10)),SUM(W9:AA9),IF(AND(('Eing Turn-dat'!$C$75=6),(SUM(P6:P11)=15)),SUM(W9:AB9),"")))</f>
      </c>
      <c r="V9" s="6">
        <f t="shared" si="0"/>
        <v>0</v>
      </c>
      <c r="W9" s="6">
        <f>IF(AND((V9&lt;&gt;0),(V9=MAX(V6:V11))),1,"")</f>
      </c>
      <c r="X9" s="6">
        <f>IF(AND((V9&lt;&gt;0),(OR(AND((V9&gt;V10),(V9&gt;V11),(V9&gt;V6),(V9&gt;V7),(V9&lt;V8)),AND((V9&gt;V10),(V9&gt;V11),(V9&gt;V6),(V9&gt;V8),(V9&lt;V7)),AND((V9&gt;V10),(V9&gt;V11),(V9&gt;V7),(V9&gt;V8),(V9&lt;V6)),AND((V9&gt;V10),(V9&gt;V6),(V9&gt;V7),(V9&gt;V8),(V9&lt;V11)),AND((V9&gt;V11),(V9&gt;V6),(V9&gt;V7),(V9&gt;V8),(V9&lt;V10))))),2,"")</f>
      </c>
      <c r="Y9" s="6">
        <f>IF(AND((V9&lt;&gt;0),(OR(AND((V9&lt;V10),(V9&lt;V11),(V9&gt;V6),(V9&gt;V7),(V9&gt;V8)),AND((V9&lt;V10),(V9&lt;V6),(V9&gt;V11),(V9&gt;V7),(V9&gt;V8)),AND((V9&lt;V10),(V9&lt;V7),(V9&gt;V11),(V9&gt;V6),(V9&gt;V8)),AND((V9&lt;V10),(V9&lt;V8),(V9&gt;V11),(V9&gt;V6),(V9&gt;V7)),AND((V9&lt;V11),(V9&lt;V6),(V9&gt;V10),(V9&gt;V7),(V9&gt;V8)),AND((V9&lt;V11),(V9&lt;V7),(V9&gt;V10),(V9&gt;V6),(V9&gt;V8)),AND((V9&lt;V11),(V9&lt;V8),(V9&gt;V10),(V9&gt;V6),(V9&gt;V7)),AND((V9&lt;V6),(V9&lt;V7),(V9&gt;V10),(V9&gt;V11),(V9&gt;V8)),AND((V9&lt;V6),(V9&lt;V8),(V9&gt;V10),(V9&gt;V11),(V9&gt;V7)),AND((V9&lt;V7),(V9&lt;V8),(V9&gt;V10),(V9&gt;V11),(V9&gt;V6))))),3,"")</f>
      </c>
      <c r="Z9" s="6">
        <f>IF(AND((V9&lt;&gt;0),(OR(AND((V9&gt;V10),(V9&gt;V11),(V9&lt;V6),(V9&lt;V7),(V9&lt;V8)),AND((V9&gt;V10),(V9&gt;V6),(V9&lt;V11),(V9&lt;V7),(V9&lt;V8)),AND((V9&gt;V10),(V9&gt;V7),(V9&lt;V11),(V9&lt;V6),(V9&lt;V8)),AND((V9&gt;V10),(V9&gt;V8),(V9&lt;V11),(V9&lt;V6),(V9&lt;V7)),AND((V9&gt;V11),(V9&gt;V6),(V9&lt;V10),(V9&lt;V7),(V9&lt;V8)),AND((V9&gt;V11),(V9&gt;V7),(V9&lt;V10),(V9&lt;V6),(V9&lt;V8)),AND((V9&gt;V11),(V9&gt;V8),(V9&lt;V10),(V9&lt;V6),(V9&lt;V7)),AND((V9&gt;V6),(V9&gt;V7),(V9&lt;V10),(V9&lt;V11),(V9&lt;V8)),AND((V9&gt;V6),(V9&gt;V8),(V9&lt;V10),(V9&lt;V11),(V9&lt;V7)),AND((V9&gt;V7),(V9&gt;V8),(V9&lt;V10),(V9&lt;V11),(V9&lt;V6))))),4,"")</f>
      </c>
      <c r="AA9" s="6">
        <f>IF(AND((V9&lt;&gt;0),(OR(AND((V9&lt;V10),(V9&lt;V11),(V9&lt;V6),(V9&lt;V7),(V9&gt;V8)),AND((V9&lt;V10),(V9&lt;V11),(V9&lt;V6),(V9&lt;V8),(V9&gt;V7)),AND((V9&lt;V10),(V9&lt;V11),(V9&lt;V7),(V9&lt;V8),(V9&gt;V6)),AND((V9&lt;V10),(V9&lt;V6),(V9&lt;V7),(V9&lt;V8),(V9&gt;V11)),AND((V9&lt;V11),(V9&lt;V6),(V9&lt;V7),(V9&lt;V8),(V9&gt;V10))))),5,"")</f>
      </c>
      <c r="AB9" s="6">
        <f>IF(AND((V9&lt;&gt;0),(V9=MIN(V6:V11))),6,"")</f>
      </c>
    </row>
    <row r="10" spans="1:28" ht="20.25">
      <c r="A10" s="144">
        <f>IF(AND(('Eing Turn-dat'!$C$75&lt;=6),('Eing Turn-dat'!B13&lt;&gt;0)),'Eing Turn-dat'!B13,"")</f>
      </c>
      <c r="B10" s="144">
        <f>IF(AND(('Eing Turn-dat'!$C$75&lt;=6),('Eing Turn-dat'!C13&lt;&gt;0)),'Eing Turn-dat'!C13,"")</f>
      </c>
      <c r="C10" s="11">
        <v>5</v>
      </c>
      <c r="D10" s="20">
        <f>IF(AND((E10&lt;&gt;""),(OR((M6=""),(E10&gt;M6)))),1,IF((M6=E10),"",0))</f>
      </c>
      <c r="E10" s="49">
        <f>IF(AND(('Eing Turn-dat'!$C$75=5),($E$19&lt;&gt;0)),$E$19,IF(AND(('Eing Turn-dat'!$C$75=6),($E$29&lt;&gt;0)),$E$29,""))</f>
      </c>
      <c r="F10" s="7">
        <f>IF(AND((G10&lt;&gt;""),(OR((M7=""),(G10&gt;M7)))),1,IF((M7=G10),"",0))</f>
      </c>
      <c r="G10" s="49">
        <f>IF(AND(('Eing Turn-dat'!$C$75=5),($E$25&lt;&gt;0)),$E$25,IF(AND(('Eing Turn-dat'!$C$75=6),($D$21&lt;&gt;0)),$D$21,""))</f>
      </c>
      <c r="H10" s="7">
        <f>IF(AND((I10&lt;&gt;""),(OR((M8=""),(I10&gt;M8)))),1,IF((M8=I10),"",0))</f>
      </c>
      <c r="I10" s="49">
        <f>IF(AND(('Eing Turn-dat'!$C$75=5),($E$22&lt;&gt;0)),$E$22,IF(AND(('Eing Turn-dat'!$C$75=6),($E$27&lt;&gt;0)),$E$27,""))</f>
      </c>
      <c r="J10" s="7">
        <f>IF(AND((K10&lt;&gt;""),(OR((M9=""),(K10&gt;M9)))),1,IF((M9=K10),"",0))</f>
      </c>
      <c r="K10" s="49">
        <f>IF(AND(('Eing Turn-dat'!$C$75=5),($E$16&lt;&gt;0)),$E$16,IF(AND(('Eing Turn-dat'!$C$75=6),($E$24&lt;&gt;0)),$E$24,""))</f>
      </c>
      <c r="L10" s="17"/>
      <c r="M10" s="22"/>
      <c r="N10" s="7">
        <f>IF(AND((O10&lt;&gt;""),(OR((M11=""),(O10&gt;M11)))),1,IF((O10=M11),"",0))</f>
      </c>
      <c r="O10" s="49">
        <f>IF(AND(('Eing Turn-dat'!$C$75=6),($D$18&lt;&gt;0)),$D$18,"")</f>
      </c>
      <c r="P10" s="40">
        <f>SUM(D10,F10,H10,J10,N10)</f>
        <v>0</v>
      </c>
      <c r="Q10" s="40">
        <f>SUM(E10,G10,I10,K10,O10)</f>
        <v>0</v>
      </c>
      <c r="R10" s="147">
        <f>IF(AND(('Eing Turn-dat'!$C$75=5),(SUM(P6:P10)=10)),SUM(W10:AA10),IF(AND(('Eing Turn-dat'!$C$75=6),(SUM(P6:P11)=15)),SUM(W10:AB10),""))</f>
      </c>
      <c r="V10" s="6">
        <f t="shared" si="0"/>
        <v>0</v>
      </c>
      <c r="W10" s="6">
        <f>IF(AND((V10&lt;&gt;0),(V10=MAX(V6:V11))),1,"")</f>
      </c>
      <c r="X10" s="6">
        <f>IF(AND((V10&lt;&gt;0),(OR(AND((V10&gt;V11),(V10&gt;V6),(V10&gt;V7),(V10&gt;V8),(V10&lt;V9)),AND((V10&gt;V11),(V10&gt;V6),(V10&gt;V7),(V10&gt;V9),(V10&lt;V8)),AND((V10&gt;V11),(V10&gt;V6),(V10&gt;V8),(V10&gt;V9),(V10&lt;V7)),AND((V10&gt;V11),(V10&gt;V7),(V10&gt;V8),(V10&gt;V9),(V10&lt;V6)),AND((V10&gt;V6),(V10&gt;V7),(V10&gt;V8),(V10&gt;V9),(V10&lt;V11))))),2,"")</f>
      </c>
      <c r="Y10" s="6">
        <f>IF(AND((V10&lt;&gt;0),(OR(AND((V10&lt;V11),(V10&lt;V6),(V10&gt;V7),(V10&gt;V8),(V10&gt;V9)),AND((V10&lt;V11),(V10&lt;V7),(V10&gt;V6),(V10&gt;V8),(V10&gt;V9)),AND((V10&lt;V11),(V10&lt;V8),(V10&gt;V6),(V10&gt;V7),(V10&gt;V9)),AND((V10&lt;V11),(V10&lt;V9),(V10&gt;V6),(V10&gt;V7),(V10&gt;V8)),AND((V10&lt;V6),(V10&lt;V7),(V10&gt;V11),(V10&gt;V8),(V10&gt;V9)),AND((V10&lt;V6),(V10&lt;V8),(V10&gt;V11),(V10&gt;V7),(V10&gt;V9)),AND((V10&lt;V6),(V10&lt;V9),(V10&gt;V11),(V10&gt;V7),(V10&gt;V8)),AND((V10&lt;V7),(V10&lt;V8),(V10&gt;V11),(V10&gt;V6),(V10&gt;V9)),AND((V10&lt;V7),(V10&lt;V9),(V10&gt;V11),(V10&gt;V6),(V10&gt;V8)),AND((V10&lt;V8),(V10&lt;V9),(V10&gt;V11),(V10&gt;V6),(V10&gt;V7))))),3,"")</f>
      </c>
      <c r="Z10" s="6">
        <f>IF(AND((V10&lt;&gt;0),(OR(AND((V10&gt;V11),(V10&gt;V6),(V10&lt;V7),(V10&lt;V8),(V10&lt;V9)),AND((V10&gt;V11),(V10&gt;V7),(V10&lt;V6),(V10&lt;V8),(V10&lt;V9)),AND((V10&gt;V11),(V10&gt;V8),(V10&lt;V6),(V10&lt;V7),(V10&lt;V9)),AND((V10&gt;V11),(V10&gt;V9),(V10&lt;V6),(V10&lt;V7),(V10&lt;V8)),AND((V10&gt;V6),(V10&gt;V7),(V10&lt;V11),(V10&lt;V8),(V10&lt;V9)),AND((V10&gt;V6),(V10&gt;V8),(V10&lt;V11),(V10&lt;V7),(V10&lt;V9)),AND((V10&gt;V6),(V10&gt;V9),(V10&lt;V11),(V10&lt;V7),(V10&lt;V8)),AND((V10&gt;V7),(V10&gt;V8),(V10&lt;V11),(V10&lt;V6),(V10&lt;V9)),AND((V10&gt;V7),(V10&gt;V9),(V10&lt;V11),(V10&lt;V6),(V10&lt;V8)),AND((V10&gt;V8),(V10&gt;V9),(V10&lt;V11),(V10&lt;V6),(V10&lt;V7))))),4,"")</f>
      </c>
      <c r="AA10" s="6">
        <f>IF(AND((V10&lt;&gt;0),(OR(AND((V10&lt;V11),(V10&lt;V6),(V10&lt;V7),(V10&lt;V8),(V10&gt;V9)),AND((V10&lt;V11),(V10&lt;V6),(V10&lt;V7),(V10&lt;V9),(V10&gt;V8)),AND((V10&lt;V11),(V10&lt;V6),(V10&lt;V8),(V10&lt;V9),(V10&gt;V7)),AND((V10&lt;V11),(V10&lt;V7),(V10&lt;V8),(V10&lt;V9),(V10&gt;V6)),AND((V10&lt;V6),(V10&lt;V7),(V10&lt;V8),(V10&lt;V9),(V10&gt;V11))))),5,"")</f>
      </c>
      <c r="AB10" s="6">
        <f>IF(AND((V10&lt;&gt;0),(V10=MIN(V6:V11))),6,"")</f>
      </c>
    </row>
    <row r="11" spans="1:28" ht="21" thickBot="1">
      <c r="A11" s="145">
        <f>IF(AND(('Eing Turn-dat'!$C$75&lt;=6),('Eing Turn-dat'!B14&lt;&gt;0)),'Eing Turn-dat'!B14,"")</f>
      </c>
      <c r="B11" s="145">
        <f>IF(AND(('Eing Turn-dat'!$C$75&lt;=6),('Eing Turn-dat'!C14&lt;&gt;0)),'Eing Turn-dat'!C14,"")</f>
      </c>
      <c r="C11" s="12">
        <v>6</v>
      </c>
      <c r="D11" s="21">
        <f>IF(AND((E11&lt;&gt;""),(OR((O6=""),(E11&gt;O6)))),1,IF((O6=E11),"",0))</f>
      </c>
      <c r="E11" s="50">
        <f>IF(AND(('Eing Turn-dat'!$C$75=6),($E$25&lt;&gt;0)),$E$25,"")</f>
      </c>
      <c r="F11" s="8">
        <f>IF(AND((G11&lt;&gt;""),(OR((O7=""),(G11&gt;O7)))),1,IF((O7=G11),"",0))</f>
      </c>
      <c r="G11" s="50">
        <f>IF(AND(('Eing Turn-dat'!$C$75=6),($E$23&lt;&gt;0)),$E$23,"")</f>
      </c>
      <c r="H11" s="8">
        <f>IF(AND((I11&lt;&gt;""),(OR((O8=""),(I11&gt;O8)))),1,IF((O8=I11),"",0))</f>
      </c>
      <c r="I11" s="50">
        <f>IF(AND(('Eing Turn-dat'!$C$75=6),($E$20&lt;&gt;0)),$E$20,"")</f>
      </c>
      <c r="J11" s="8">
        <f>IF(AND((K11&lt;&gt;""),(OR((O9=""),(K11&gt;O9)))),1,IF((O9=K11),"",0))</f>
      </c>
      <c r="K11" s="50">
        <f>IF(AND(('Eing Turn-dat'!$C$75=6),($E$28&lt;&gt;0)),$E$28,"")</f>
      </c>
      <c r="L11" s="8">
        <f>IF(AND((M11&lt;&gt;""),(OR((O10=""),(M11&gt;O10)))),1,IF((O10=M11),"",0))</f>
      </c>
      <c r="M11" s="50">
        <f>IF(AND(('Eing Turn-dat'!$C$75=6),($E$18&lt;&gt;0)),$E$18,"")</f>
      </c>
      <c r="N11" s="23"/>
      <c r="O11" s="51"/>
      <c r="P11" s="52">
        <f>SUM(D11,F11,H11,J11,L11)</f>
        <v>0</v>
      </c>
      <c r="Q11" s="52">
        <f>SUM(E11,G11,I11,K11,M11)</f>
        <v>0</v>
      </c>
      <c r="R11" s="148">
        <f>IF(AND(('Eing Turn-dat'!$C$75=6),(SUM(P6:P11)=15)),SUM(W11:AB11),"")</f>
      </c>
      <c r="V11" s="6">
        <f t="shared" si="0"/>
        <v>0</v>
      </c>
      <c r="W11" s="6">
        <f>IF(AND((V11&lt;&gt;0),(V11=MAX(V6:V11))),1,"")</f>
      </c>
      <c r="X11" s="6">
        <f>IF(AND((V11&lt;&gt;0),(OR(AND((V11&gt;V6),(V11&gt;V7),(V11&gt;V8),(V11&gt;V9),(V11&lt;V10)),AND((V11&gt;V6),(V11&gt;V7),(V11&gt;V8),(V11&gt;V10),(V11&lt;V9)),AND((V11&gt;V6),(V11&gt;V7),(V11&gt;V9),(V11&gt;V10),(V11&lt;V8)),AND((V11&gt;V6),(V11&gt;V8),(V11&gt;V9),(V11&gt;V10),(V11&lt;V7)),AND((V11&gt;V7),(V11&gt;V8),(V11&gt;V9),(V11&gt;V10),(V11&lt;V6))))),2,"")</f>
      </c>
      <c r="Y11" s="6">
        <f>IF(AND((V11&lt;&gt;0),(OR(AND((V11&lt;V6),(V11&lt;V7),(V11&gt;V8),(V11&gt;V9),(V11&gt;V10)),AND((V11&lt;V6),(V11&lt;V8),(V11&gt;V7),(V11&gt;V9),(V11&gt;V10)),AND((V11&lt;V6),(V11&lt;V9),(V11&gt;V7),(V11&gt;V8),(V11&gt;V10)),AND((V11&lt;V6),(V11&lt;V10),(V11&gt;V7),(V11&gt;V8),(V11&gt;V9)),AND((V11&lt;V7),(V11&lt;V8),(V11&gt;V6),(V11&gt;V9),(V11&gt;V10)),AND((V11&lt;V7),(V11&lt;V9),(V11&gt;V6),(V11&gt;V8),(V11&gt;V10)),AND((V11&lt;V7),(V11&lt;V10),(V11&gt;V6),(V11&gt;V8),(V11&gt;V9)),AND((V11&lt;V8),(V11&lt;V9),(V11&gt;V6),(V11&gt;V7),(V11&gt;V10)),AND((V11&lt;V8),(V11&lt;V10),(V11&gt;V6),(V11&gt;V7),(V11&gt;V9)),AND((V11&lt;V9),(V11&lt;V10),(V11&gt;V6),(V11&gt;V7),(V11&gt;V8))))),3,"")</f>
      </c>
      <c r="Z11" s="6">
        <f>IF(AND((V11&lt;&gt;0),(OR(AND((V11&gt;V6),(V11&gt;V7),(V11&lt;V8),(V11&lt;V9),(V11&lt;V10)),AND((V11&gt;V6),(V11&gt;V8),(V11&lt;V7),(V11&lt;V9),(V11&lt;V10)),AND((V11&gt;V6),(V11&gt;V9),(V11&lt;V7),(V11&lt;V8),(V11&lt;V10)),AND((V11&gt;V6),(V11&gt;V10),(V11&lt;V7),(V11&lt;V8),(V11&lt;V9)),AND((V11&gt;V7),(V11&gt;V8),(V11&lt;V6),(V11&lt;V9),(V11&lt;V10)),AND((V11&gt;V7),(V11&gt;V9),(V11&lt;V6),(V11&lt;V8),(V11&lt;V10)),AND((V11&gt;V7),(V11&gt;V10),(V11&lt;V6),(V11&lt;V8),(V11&lt;V9)),AND((V11&gt;V8),(V11&gt;V9),(V11&lt;V6),(V11&lt;V7),(V11&lt;V10)),AND((V11&gt;V8),(V11&gt;V10),(V11&lt;V6),(V11&lt;V7),(V11&lt;V9)),AND((V11&gt;V9),(V11&gt;V10),(V11&lt;V6),(V11&lt;V7),(V11&lt;V8))))),4,"")</f>
      </c>
      <c r="AA11" s="6">
        <f>IF(AND((V11&lt;&gt;0),(OR(AND((V11&lt;V6),(V11&lt;V7),(V11&lt;V8),(V11&lt;V9),(V11&gt;V10)),AND((V11&lt;V6),(V11&lt;V7),(V11&lt;V8),(V11&lt;V10),(V11&gt;V9)),AND((V11&lt;V6),(V11&lt;V7),(V11&lt;V9),(V11&lt;V10),(V11&gt;V8)),AND((V11&lt;V6),(V11&lt;V8),(V11&lt;V9),(V11&lt;V10),(V11&gt;V7)),AND((V11&lt;V7),(V11&lt;V8),(V11&lt;V9),(V11&lt;V10),(V11&gt;V6))))),5,"")</f>
      </c>
      <c r="AB11" s="6">
        <f>IF(AND((V11&lt;&gt;0),(V11=MIN(V6:V11))),6,"")</f>
      </c>
    </row>
    <row r="12" ht="13.5" thickTop="1"/>
    <row r="13" spans="1:4" ht="27" thickBot="1">
      <c r="A13" s="26" t="s">
        <v>10</v>
      </c>
      <c r="B13" s="25"/>
      <c r="C13" s="25"/>
      <c r="D13" s="25"/>
    </row>
    <row r="14" spans="1:5" ht="13.5" customHeight="1" thickBot="1" thickTop="1">
      <c r="A14" s="221" t="s">
        <v>7</v>
      </c>
      <c r="B14" s="223" t="s">
        <v>8</v>
      </c>
      <c r="D14" s="225" t="s">
        <v>9</v>
      </c>
      <c r="E14" s="226"/>
    </row>
    <row r="15" spans="1:5" ht="13.5" customHeight="1" thickBot="1">
      <c r="A15" s="222"/>
      <c r="B15" s="224"/>
      <c r="D15" s="45" t="s">
        <v>7</v>
      </c>
      <c r="E15" s="46" t="s">
        <v>8</v>
      </c>
    </row>
    <row r="16" spans="1:5" ht="13.5" customHeight="1" thickTop="1">
      <c r="A16" s="41" t="str">
        <f>IF('Eing Turn-dat'!$C$75=1,$A$6,IF('Eing Turn-dat'!$C$75=2,$A$6,IF('Eing Turn-dat'!$C$75=3,$A$6,IF('Eing Turn-dat'!$C$75=4,$A$6,IF('Eing Turn-dat'!$C$75=5,$A$9,IF('Eing Turn-dat'!$C$75=6,$A$6,""))))))</f>
        <v>Ringwald, Claudia</v>
      </c>
      <c r="B16" s="27" t="str">
        <f>IF('Eing Turn-dat'!$C$75=1,"----------------------------------",IF('Eing Turn-dat'!$C$75=2,$A$7,IF('Eing Turn-dat'!$C$75=3,$A$7,IF('Eing Turn-dat'!$C$75=4,$A$7,IF('Eing Turn-dat'!$C$75=5,$A$10,IF('Eing Turn-dat'!$C$75=6,$A$7,""))))))</f>
        <v>Ringwald, Elke</v>
      </c>
      <c r="D16" s="47"/>
      <c r="E16" s="48"/>
    </row>
    <row r="17" spans="1:5" ht="13.5" customHeight="1">
      <c r="A17" s="20">
        <f>IF('Eing Turn-dat'!$C$75=3,$A$7,IF('Eing Turn-dat'!$C$75=4,$A$8,IF('Eing Turn-dat'!$C$75=5,$A$6,IF('Eing Turn-dat'!$C$75=6,$A$8,""))))</f>
      </c>
      <c r="B17" s="9">
        <f>IF('Eing Turn-dat'!$C$75=3,$A$8,IF('Eing Turn-dat'!$C$75=4,$A$9,IF('Eing Turn-dat'!$C$75=5,$A$7,IF('Eing Turn-dat'!$C$75=6,$A$9,""))))</f>
      </c>
      <c r="D17" s="43"/>
      <c r="E17" s="44"/>
    </row>
    <row r="18" spans="1:5" ht="13.5" customHeight="1">
      <c r="A18" s="20">
        <f>IF('Eing Turn-dat'!$C$75=3,$A$6,IF('Eing Turn-dat'!$C$75=4,$A$6,IF('Eing Turn-dat'!$C$75=5,$A$8,IF('Eing Turn-dat'!$C$75=6,$A$10,""))))</f>
      </c>
      <c r="B18" s="9">
        <f>IF('Eing Turn-dat'!$C$75=3,$A$8,IF('Eing Turn-dat'!$C$75=4,$A$8,IF('Eing Turn-dat'!$C$75=5,$A$9,IF('Eing Turn-dat'!$C$75=6,$A$11,""))))</f>
      </c>
      <c r="D18" s="43"/>
      <c r="E18" s="44"/>
    </row>
    <row r="19" spans="1:5" ht="13.5" customHeight="1">
      <c r="A19" s="20">
        <f>IF('Eing Turn-dat'!$C$75=4,$A$7,IF('Eing Turn-dat'!$C$75=5,$A$6,IF('Eing Turn-dat'!$C$75=6,$A$6,"")))</f>
      </c>
      <c r="B19" s="9">
        <f>IF('Eing Turn-dat'!$C$75=4,$A$9,IF('Eing Turn-dat'!$C$75=5,$A$10,IF('Eing Turn-dat'!$C$75=6,$A$9,"")))</f>
      </c>
      <c r="D19" s="43"/>
      <c r="E19" s="44"/>
    </row>
    <row r="20" spans="1:5" ht="13.5" customHeight="1">
      <c r="A20" s="20">
        <f>IF('Eing Turn-dat'!$C$75=4,$A$6,IF('Eing Turn-dat'!$C$75=5,$A$7,IF('Eing Turn-dat'!$C$75=6,$A$8,"")))</f>
      </c>
      <c r="B20" s="9">
        <f>IF('Eing Turn-dat'!$C$75=4,$A$9,IF('Eing Turn-dat'!$C$75=5,$A$8,IF('Eing Turn-dat'!$C$75=6,$A$11,"")))</f>
      </c>
      <c r="D20" s="43"/>
      <c r="E20" s="44"/>
    </row>
    <row r="21" spans="1:5" ht="13.5" customHeight="1">
      <c r="A21" s="20">
        <f>IF('Eing Turn-dat'!$C$75=4,$A$7,IF('Eing Turn-dat'!$C$75=5,$A$6,IF('Eing Turn-dat'!$C$75=6,$A$10,"")))</f>
      </c>
      <c r="B21" s="9">
        <f>IF('Eing Turn-dat'!$C$75=4,$A$8,IF('Eing Turn-dat'!$C$75=5,$A$9,IF('Eing Turn-dat'!$C$75=6,$A$7,"")))</f>
      </c>
      <c r="D21" s="43"/>
      <c r="E21" s="44"/>
    </row>
    <row r="22" spans="1:5" ht="13.5" customHeight="1">
      <c r="A22" s="20">
        <f>IF('Eing Turn-dat'!$C$75=5,$A$8,IF('Eing Turn-dat'!$C$75=6,$A$6,""))</f>
      </c>
      <c r="B22" s="9">
        <f>IF('Eing Turn-dat'!$C$75=5,$A$10,IF('Eing Turn-dat'!$C$75=6,$A$8,""))</f>
      </c>
      <c r="D22" s="43"/>
      <c r="E22" s="44"/>
    </row>
    <row r="23" spans="1:5" ht="13.5" customHeight="1">
      <c r="A23" s="20">
        <f>IF('Eing Turn-dat'!$C$75=5,$A$7,IF('Eing Turn-dat'!$C$75=6,$A$7,""))</f>
      </c>
      <c r="B23" s="9">
        <f>IF('Eing Turn-dat'!$C$75=5,$A$9,IF('Eing Turn-dat'!$C$75=6,$A$11,""))</f>
      </c>
      <c r="D23" s="43"/>
      <c r="E23" s="44"/>
    </row>
    <row r="24" spans="1:5" ht="13.5" customHeight="1">
      <c r="A24" s="20">
        <f>IF('Eing Turn-dat'!$C$75=5,$A$6,IF('Eing Turn-dat'!$C$75=6,$A$9,""))</f>
      </c>
      <c r="B24" s="9">
        <f>IF('Eing Turn-dat'!$C$75=5,$A$8,IF('Eing Turn-dat'!$C$75=6,$A$10,""))</f>
      </c>
      <c r="D24" s="43"/>
      <c r="E24" s="44"/>
    </row>
    <row r="25" spans="1:5" ht="13.5" customHeight="1" thickBot="1">
      <c r="A25" s="20">
        <f>IF('Eing Turn-dat'!$C$75=5,$A$7,IF('Eing Turn-dat'!$C$75=6,$A$6,""))</f>
      </c>
      <c r="B25" s="9">
        <f>IF('Eing Turn-dat'!$C$75=5,$A$10,IF('Eing Turn-dat'!$C$75=6,$A$11,""))</f>
      </c>
      <c r="D25" s="43"/>
      <c r="E25" s="44"/>
    </row>
    <row r="26" spans="1:18" ht="13.5" customHeight="1" thickBot="1" thickTop="1">
      <c r="A26" s="20">
        <f>IF('Eing Turn-dat'!$C$75=6,$A$7,"")</f>
      </c>
      <c r="B26" s="9">
        <f>IF('Eing Turn-dat'!$C$75=6,$A$9,"")</f>
      </c>
      <c r="D26" s="43"/>
      <c r="E26" s="44"/>
      <c r="P26" s="37" t="s">
        <v>16</v>
      </c>
      <c r="Q26" s="38"/>
      <c r="R26" s="39"/>
    </row>
    <row r="27" spans="1:18" ht="13.5" customHeight="1" thickTop="1">
      <c r="A27" s="20">
        <f>IF('Eing Turn-dat'!$C$75=6,$A$8,"")</f>
      </c>
      <c r="B27" s="9">
        <f>IF('Eing Turn-dat'!$C$75=6,$A$10,"")</f>
      </c>
      <c r="D27" s="43"/>
      <c r="E27" s="44"/>
      <c r="P27" s="32" t="s">
        <v>11</v>
      </c>
      <c r="Q27" s="33"/>
      <c r="R27" s="34">
        <v>10</v>
      </c>
    </row>
    <row r="28" spans="1:18" ht="13.5" customHeight="1">
      <c r="A28" s="20">
        <f>IF('Eing Turn-dat'!$C$75=6,$A$9,"")</f>
      </c>
      <c r="B28" s="9">
        <f>IF('Eing Turn-dat'!$C$75=6,$A$11,"")</f>
      </c>
      <c r="D28" s="43"/>
      <c r="E28" s="44"/>
      <c r="P28" s="29" t="s">
        <v>12</v>
      </c>
      <c r="Q28" s="28"/>
      <c r="R28" s="35">
        <v>7</v>
      </c>
    </row>
    <row r="29" spans="1:18" ht="13.5" customHeight="1">
      <c r="A29" s="20">
        <f>IF('Eing Turn-dat'!$C$75=6,$A$6,"")</f>
      </c>
      <c r="B29" s="9">
        <f>IF('Eing Turn-dat'!$C$75=6,$A$10,"")</f>
      </c>
      <c r="D29" s="43"/>
      <c r="E29" s="44"/>
      <c r="P29" s="29" t="s">
        <v>13</v>
      </c>
      <c r="Q29" s="28"/>
      <c r="R29" s="35">
        <v>5</v>
      </c>
    </row>
    <row r="30" spans="1:18" ht="13.5" customHeight="1" thickBot="1">
      <c r="A30" s="21">
        <f>IF('Eing Turn-dat'!$C$75=6,$A$7,"")</f>
      </c>
      <c r="B30" s="42">
        <f>IF('Eing Turn-dat'!$C$75=6,$A$8,"")</f>
      </c>
      <c r="D30" s="60"/>
      <c r="E30" s="61"/>
      <c r="P30" s="29" t="s">
        <v>14</v>
      </c>
      <c r="Q30" s="28"/>
      <c r="R30" s="35">
        <v>3</v>
      </c>
    </row>
    <row r="31" spans="16:18" ht="13.5" customHeight="1" thickBot="1" thickTop="1">
      <c r="P31" s="30" t="s">
        <v>15</v>
      </c>
      <c r="Q31" s="31"/>
      <c r="R31" s="36">
        <v>1</v>
      </c>
    </row>
    <row r="32" ht="13.5" customHeight="1" thickTop="1"/>
  </sheetData>
  <mergeCells count="9">
    <mergeCell ref="L5:M5"/>
    <mergeCell ref="N5:O5"/>
    <mergeCell ref="A14:A15"/>
    <mergeCell ref="B14:B15"/>
    <mergeCell ref="D14:E14"/>
    <mergeCell ref="D5:E5"/>
    <mergeCell ref="F5:G5"/>
    <mergeCell ref="H5:I5"/>
    <mergeCell ref="J5:K5"/>
  </mergeCells>
  <printOptions/>
  <pageMargins left="0.32" right="0.2755905511811024" top="0.2755905511811024" bottom="0.2755905511811024" header="0.15748031496062992" footer="0.2362204724409449"/>
  <pageSetup horizontalDpi="300" verticalDpi="300" orientation="landscape" paperSize="9" r:id="rId1"/>
  <headerFooter alignWithMargins="0">
    <oddFooter>&amp;L&amp;6&amp;F/&amp;A;
Stand: &amp;D; &amp;T&amp;R&amp;6Seite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V59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3.7109375" style="91" customWidth="1"/>
    <col min="2" max="2" width="17.7109375" style="91" customWidth="1"/>
    <col min="3" max="3" width="2.7109375" style="91" customWidth="1"/>
    <col min="4" max="4" width="6.7109375" style="64" customWidth="1"/>
    <col min="5" max="6" width="2.7109375" style="91" customWidth="1"/>
    <col min="7" max="7" width="17.7109375" style="91" customWidth="1"/>
    <col min="8" max="8" width="2.7109375" style="91" customWidth="1"/>
    <col min="9" max="9" width="6.7109375" style="2" customWidth="1"/>
    <col min="10" max="11" width="2.7109375" style="91" customWidth="1"/>
    <col min="12" max="12" width="17.7109375" style="91" customWidth="1"/>
    <col min="13" max="13" width="2.7109375" style="91" customWidth="1"/>
    <col min="14" max="14" width="6.7109375" style="6" customWidth="1"/>
    <col min="15" max="16" width="2.7109375" style="91" customWidth="1"/>
    <col min="17" max="17" width="17.7109375" style="91" customWidth="1"/>
    <col min="18" max="18" width="2.7109375" style="91" customWidth="1"/>
    <col min="19" max="19" width="6.7109375" style="6" customWidth="1"/>
    <col min="20" max="20" width="16.140625" style="91" customWidth="1"/>
    <col min="21" max="253" width="0" style="6" hidden="1" customWidth="1"/>
    <col min="254" max="254" width="2.28125" style="6" customWidth="1"/>
    <col min="255" max="255" width="3.421875" style="6" customWidth="1"/>
    <col min="256" max="16384" width="2.28125" style="6" customWidth="1"/>
  </cols>
  <sheetData>
    <row r="1" spans="1:20" ht="25.5">
      <c r="A1" s="119" t="str">
        <f>'Eing Turn-dat'!E1</f>
        <v>Wolfgang-Welz-Gedächtnisturnier 2002 Frauen U19</v>
      </c>
      <c r="S1" s="149" t="str">
        <f>"Ort: "</f>
        <v>Ort: </v>
      </c>
      <c r="T1" s="6" t="str">
        <f>'Eing Turn-dat'!$B$3</f>
        <v>Mannheim</v>
      </c>
    </row>
    <row r="2" spans="19:20" ht="25.5">
      <c r="S2" s="149" t="str">
        <f>"Datum: "</f>
        <v>Datum: </v>
      </c>
      <c r="T2" s="58">
        <f>'Eing Turn-dat'!$D$3</f>
        <v>37569</v>
      </c>
    </row>
    <row r="3" ht="7.5" customHeight="1"/>
    <row r="4" spans="1:20" ht="7.5" customHeight="1" thickBot="1">
      <c r="A4" s="74"/>
      <c r="B4" s="74"/>
      <c r="C4" s="74"/>
      <c r="E4" s="65"/>
      <c r="F4" s="74"/>
      <c r="G4" s="74"/>
      <c r="H4" s="74"/>
      <c r="I4" s="64"/>
      <c r="J4" s="65"/>
      <c r="K4" s="65"/>
      <c r="L4" s="74"/>
      <c r="M4" s="74"/>
      <c r="N4" s="64"/>
      <c r="O4" s="6"/>
      <c r="P4" s="6"/>
      <c r="Q4" s="6"/>
      <c r="R4" s="6"/>
      <c r="T4" s="6"/>
    </row>
    <row r="5" spans="1:22" ht="15" customHeight="1" thickBot="1">
      <c r="A5" s="75">
        <v>1</v>
      </c>
      <c r="B5" s="75" t="str">
        <f>IF(AND(($U$5&gt;6),($U$5&lt;17),('Eing Turn-dat'!G9&lt;&gt;0)),'Eing Turn-dat'!G9,"-----")</f>
        <v>Würtenberger, Kathrin</v>
      </c>
      <c r="C5" s="77"/>
      <c r="D5" s="239">
        <v>1</v>
      </c>
      <c r="E5" s="66"/>
      <c r="F5" s="78"/>
      <c r="G5" s="74"/>
      <c r="H5" s="74"/>
      <c r="I5" s="64"/>
      <c r="J5" s="65"/>
      <c r="K5" s="65"/>
      <c r="L5" s="74"/>
      <c r="M5" s="74"/>
      <c r="N5" s="64"/>
      <c r="O5" s="65"/>
      <c r="P5" s="241" t="str">
        <f>"Gewichtsklasse: "&amp;'Eing Turn-dat'!F2&amp;" kg"</f>
        <v>Gewichtsklasse: -48 kg</v>
      </c>
      <c r="Q5" s="242"/>
      <c r="R5" s="242"/>
      <c r="S5" s="242"/>
      <c r="T5" s="243"/>
      <c r="U5" s="6">
        <f>'Eing Turn-dat'!H75</f>
        <v>10</v>
      </c>
      <c r="V5" s="6" t="str">
        <f>"=Kämpferanzahl"</f>
        <v>=Kämpferanzahl</v>
      </c>
    </row>
    <row r="6" spans="1:20" ht="15" customHeight="1" thickBot="1">
      <c r="A6" s="75">
        <v>9</v>
      </c>
      <c r="B6" s="75" t="str">
        <f>IF(AND(($U$5&gt;6),($U$5&lt;17),('Eing Turn-dat'!G17&lt;&gt;0)),'Eing Turn-dat'!G17,"-----")</f>
        <v>Jarvis, Sharleena</v>
      </c>
      <c r="C6" s="77" t="s">
        <v>166</v>
      </c>
      <c r="D6" s="240"/>
      <c r="E6" s="65"/>
      <c r="F6" s="74"/>
      <c r="G6" s="75" t="str">
        <f>IF(C5&gt;C6,B5,IF(C5&lt;C6,B6,IF(C5=C6,"")))</f>
        <v>Jarvis, Sharleena</v>
      </c>
      <c r="H6" s="79" t="s">
        <v>166</v>
      </c>
      <c r="I6" s="67"/>
      <c r="J6" s="81"/>
      <c r="K6" s="65"/>
      <c r="L6" s="74"/>
      <c r="M6" s="74"/>
      <c r="N6" s="64"/>
      <c r="O6" s="65"/>
      <c r="P6" s="244"/>
      <c r="Q6" s="245"/>
      <c r="R6" s="245"/>
      <c r="S6" s="245"/>
      <c r="T6" s="246"/>
    </row>
    <row r="7" spans="1:20" ht="15" customHeight="1" thickBot="1">
      <c r="A7" s="76"/>
      <c r="B7" s="76"/>
      <c r="C7" s="76"/>
      <c r="D7" s="68"/>
      <c r="E7" s="65"/>
      <c r="F7" s="74"/>
      <c r="G7" s="74"/>
      <c r="H7" s="74"/>
      <c r="I7" s="235">
        <v>9</v>
      </c>
      <c r="J7" s="66"/>
      <c r="K7" s="70"/>
      <c r="L7" s="74"/>
      <c r="M7" s="74"/>
      <c r="N7" s="64"/>
      <c r="O7" s="65"/>
      <c r="P7" s="228" t="str">
        <f>"Anzahl der Kämpfer : "&amp;U5</f>
        <v>Anzahl der Kämpfer : 10</v>
      </c>
      <c r="Q7" s="229"/>
      <c r="R7" s="229"/>
      <c r="S7" s="229"/>
      <c r="T7" s="230"/>
    </row>
    <row r="8" spans="1:20" ht="15" customHeight="1" thickBot="1">
      <c r="A8" s="74"/>
      <c r="B8" s="74"/>
      <c r="C8" s="74"/>
      <c r="E8" s="65"/>
      <c r="F8" s="74"/>
      <c r="G8" s="74"/>
      <c r="H8" s="74"/>
      <c r="I8" s="235"/>
      <c r="J8" s="81"/>
      <c r="K8" s="65"/>
      <c r="L8" s="75" t="str">
        <f>IF(H6&gt;H9,G6,IF(H6&lt;H9,G9,IF(H6=H9,"")))</f>
        <v>Jarvis, Sharleena</v>
      </c>
      <c r="M8" s="79"/>
      <c r="N8" s="67"/>
      <c r="O8" s="65"/>
      <c r="P8" s="74"/>
      <c r="Q8" s="74"/>
      <c r="R8" s="74"/>
      <c r="S8" s="64"/>
      <c r="T8" s="74"/>
    </row>
    <row r="9" spans="1:20" ht="15" customHeight="1" thickBot="1">
      <c r="A9" s="75">
        <v>5</v>
      </c>
      <c r="B9" s="75" t="str">
        <f>IF(AND(($U$5&gt;6),($U$5&lt;17),('Eing Turn-dat'!G13&lt;&gt;0)),'Eing Turn-dat'!G13,"-----")</f>
        <v>Falk, Dorothee</v>
      </c>
      <c r="C9" s="77" t="s">
        <v>166</v>
      </c>
      <c r="D9" s="233">
        <v>2</v>
      </c>
      <c r="E9" s="70"/>
      <c r="F9" s="78"/>
      <c r="G9" s="75" t="str">
        <f>IF(C9&gt;C10,B9,IF(C9&lt;C10,B10,IF(C9=C10,"")))</f>
        <v>Falk, Dorothee</v>
      </c>
      <c r="H9" s="79"/>
      <c r="I9" s="71"/>
      <c r="J9" s="81"/>
      <c r="K9" s="65"/>
      <c r="L9" s="74"/>
      <c r="M9" s="74"/>
      <c r="N9" s="72"/>
      <c r="O9" s="65"/>
      <c r="P9" s="74"/>
      <c r="Q9" s="74"/>
      <c r="R9" s="74"/>
      <c r="S9" s="64"/>
      <c r="T9" s="74"/>
    </row>
    <row r="10" spans="1:20" ht="15" customHeight="1" thickBot="1">
      <c r="A10" s="75">
        <v>13</v>
      </c>
      <c r="B10" s="75" t="str">
        <f>IF(AND(($U$5&gt;6),($U$5&lt;17),('Eing Turn-dat'!G21&lt;&gt;0)),'Eing Turn-dat'!G21,"-----")</f>
        <v>-----</v>
      </c>
      <c r="C10" s="77"/>
      <c r="D10" s="234"/>
      <c r="E10" s="65"/>
      <c r="F10" s="74"/>
      <c r="G10" s="74"/>
      <c r="H10" s="74"/>
      <c r="I10" s="64"/>
      <c r="J10" s="65"/>
      <c r="K10" s="65"/>
      <c r="L10" s="74"/>
      <c r="M10" s="74"/>
      <c r="N10" s="72"/>
      <c r="O10" s="65"/>
      <c r="P10" s="74"/>
      <c r="Q10" s="74"/>
      <c r="R10" s="74"/>
      <c r="S10" s="64"/>
      <c r="T10" s="74"/>
    </row>
    <row r="11" spans="1:20" ht="15" customHeight="1" thickBot="1">
      <c r="A11" s="76"/>
      <c r="B11" s="76"/>
      <c r="C11" s="76"/>
      <c r="D11" s="68"/>
      <c r="E11" s="65"/>
      <c r="F11" s="74"/>
      <c r="G11" s="74"/>
      <c r="H11" s="74"/>
      <c r="I11" s="64"/>
      <c r="J11" s="65"/>
      <c r="K11" s="65"/>
      <c r="L11" s="74"/>
      <c r="M11" s="74"/>
      <c r="N11" s="235">
        <v>21</v>
      </c>
      <c r="O11" s="66"/>
      <c r="P11" s="78"/>
      <c r="Q11" s="74"/>
      <c r="R11" s="74"/>
      <c r="S11" s="64"/>
      <c r="T11" s="74"/>
    </row>
    <row r="12" spans="1:20" ht="15" customHeight="1" thickBot="1">
      <c r="A12" s="74"/>
      <c r="B12" s="74"/>
      <c r="C12" s="74"/>
      <c r="E12" s="65"/>
      <c r="F12" s="74"/>
      <c r="G12" s="74"/>
      <c r="H12" s="74"/>
      <c r="I12" s="64"/>
      <c r="J12" s="65"/>
      <c r="K12" s="65"/>
      <c r="L12" s="74"/>
      <c r="M12" s="74"/>
      <c r="N12" s="235"/>
      <c r="O12" s="65"/>
      <c r="P12" s="74"/>
      <c r="Q12" s="165" t="str">
        <f>IF(M8&gt;M15,L8,IF(M8&lt;M15,L15,IF(M8=M15,"")))</f>
        <v>Prill, Wasilisa</v>
      </c>
      <c r="R12" s="79" t="s">
        <v>166</v>
      </c>
      <c r="S12" s="67"/>
      <c r="T12" s="74"/>
    </row>
    <row r="13" spans="1:20" ht="15" customHeight="1" thickBot="1">
      <c r="A13" s="75">
        <v>3</v>
      </c>
      <c r="B13" s="172" t="str">
        <f>IF(AND(($U$5&gt;6),($U$5&lt;17),('Eing Turn-dat'!G11&lt;&gt;0)),'Eing Turn-dat'!G11,"-----")</f>
        <v>Ringwald, Elke</v>
      </c>
      <c r="C13" s="77" t="s">
        <v>166</v>
      </c>
      <c r="D13" s="233">
        <v>3</v>
      </c>
      <c r="E13" s="70"/>
      <c r="F13" s="78"/>
      <c r="G13" s="74"/>
      <c r="H13" s="74"/>
      <c r="I13" s="64"/>
      <c r="J13" s="65"/>
      <c r="K13" s="65"/>
      <c r="L13" s="74"/>
      <c r="M13" s="74"/>
      <c r="N13" s="72"/>
      <c r="O13" s="65"/>
      <c r="P13" s="74"/>
      <c r="Q13" s="74"/>
      <c r="R13" s="74"/>
      <c r="S13" s="72"/>
      <c r="T13" s="74"/>
    </row>
    <row r="14" spans="1:20" ht="15" customHeight="1" thickBot="1">
      <c r="A14" s="75">
        <v>11</v>
      </c>
      <c r="B14" s="172" t="str">
        <f>IF(AND(($U$5&gt;6),($U$5&lt;17),('Eing Turn-dat'!G19&lt;&gt;0)),'Eing Turn-dat'!G19,"-----")</f>
        <v>-----</v>
      </c>
      <c r="C14" s="77"/>
      <c r="D14" s="234"/>
      <c r="E14" s="65"/>
      <c r="F14" s="74"/>
      <c r="G14" s="75" t="str">
        <f>IF(C13&gt;C14,B13,IF(C13&lt;C14,B14,IF(C13=C14,"")))</f>
        <v>Ringwald, Elke</v>
      </c>
      <c r="H14" s="79"/>
      <c r="I14" s="67"/>
      <c r="J14" s="81"/>
      <c r="K14" s="65"/>
      <c r="L14" s="74"/>
      <c r="M14" s="74"/>
      <c r="N14" s="72"/>
      <c r="O14" s="65"/>
      <c r="P14" s="74"/>
      <c r="Q14" s="74"/>
      <c r="R14" s="74"/>
      <c r="S14" s="72"/>
      <c r="T14" s="74"/>
    </row>
    <row r="15" spans="1:20" ht="15" customHeight="1" thickBot="1">
      <c r="A15" s="76"/>
      <c r="B15" s="76"/>
      <c r="C15" s="76"/>
      <c r="D15" s="68"/>
      <c r="E15" s="65"/>
      <c r="F15" s="74"/>
      <c r="G15" s="74"/>
      <c r="H15" s="74"/>
      <c r="I15" s="235">
        <v>10</v>
      </c>
      <c r="J15" s="66"/>
      <c r="K15" s="73"/>
      <c r="L15" s="75" t="str">
        <f>IF(H14&gt;H17,G14,IF(H14&lt;H17,G17,IF(H14=H17,"")))</f>
        <v>Prill, Wasilisa</v>
      </c>
      <c r="M15" s="79" t="s">
        <v>166</v>
      </c>
      <c r="N15" s="71"/>
      <c r="O15" s="65"/>
      <c r="P15" s="74"/>
      <c r="Q15" s="74"/>
      <c r="R15" s="74"/>
      <c r="S15" s="72"/>
      <c r="T15" s="74"/>
    </row>
    <row r="16" spans="1:20" ht="15" customHeight="1" thickBot="1">
      <c r="A16" s="74"/>
      <c r="B16" s="74"/>
      <c r="C16" s="74"/>
      <c r="E16" s="65"/>
      <c r="F16" s="74"/>
      <c r="G16" s="74"/>
      <c r="H16" s="74"/>
      <c r="I16" s="235"/>
      <c r="J16" s="81"/>
      <c r="K16" s="65"/>
      <c r="L16" s="74"/>
      <c r="M16" s="74"/>
      <c r="N16" s="64"/>
      <c r="O16" s="65"/>
      <c r="P16" s="74"/>
      <c r="Q16" s="74"/>
      <c r="R16" s="74"/>
      <c r="S16" s="72"/>
      <c r="T16" s="74"/>
    </row>
    <row r="17" spans="1:20" ht="15" customHeight="1" thickBot="1">
      <c r="A17" s="75">
        <v>7</v>
      </c>
      <c r="B17" s="75" t="str">
        <f>IF(AND(($U$5&gt;6),($U$5&lt;17),('Eing Turn-dat'!G15&lt;&gt;0)),'Eing Turn-dat'!G15,"-----")</f>
        <v>Prill, Wasilisa</v>
      </c>
      <c r="C17" s="77" t="s">
        <v>166</v>
      </c>
      <c r="D17" s="233">
        <v>4</v>
      </c>
      <c r="E17" s="70"/>
      <c r="F17" s="78"/>
      <c r="G17" s="75" t="str">
        <f>IF(C17&gt;C18,B17,IF(C17&lt;C18,B18,IF(C17=C18,"")))</f>
        <v>Prill, Wasilisa</v>
      </c>
      <c r="H17" s="79" t="s">
        <v>166</v>
      </c>
      <c r="I17" s="71"/>
      <c r="J17" s="81"/>
      <c r="K17" s="65"/>
      <c r="L17" s="74"/>
      <c r="M17" s="74"/>
      <c r="N17" s="64"/>
      <c r="O17" s="65"/>
      <c r="P17" s="74"/>
      <c r="Q17" s="74"/>
      <c r="R17" s="74"/>
      <c r="S17" s="72"/>
      <c r="T17" s="74"/>
    </row>
    <row r="18" spans="1:20" ht="15" customHeight="1" thickBot="1">
      <c r="A18" s="75">
        <v>15</v>
      </c>
      <c r="B18" s="75" t="str">
        <f>IF(AND(($U$5&gt;6),($U$5&lt;17),('Eing Turn-dat'!G23&lt;&gt;0)),'Eing Turn-dat'!G23,"-----")</f>
        <v>-----</v>
      </c>
      <c r="C18" s="77"/>
      <c r="D18" s="234"/>
      <c r="E18" s="65"/>
      <c r="F18" s="74"/>
      <c r="G18" s="74"/>
      <c r="H18" s="74"/>
      <c r="I18" s="64"/>
      <c r="J18" s="65"/>
      <c r="K18" s="65"/>
      <c r="L18" s="74"/>
      <c r="M18" s="74"/>
      <c r="N18" s="64"/>
      <c r="O18" s="65"/>
      <c r="P18" s="74"/>
      <c r="Q18" s="74"/>
      <c r="R18" s="74"/>
      <c r="S18" s="72"/>
      <c r="T18" s="74"/>
    </row>
    <row r="19" spans="1:20" ht="15" customHeight="1" thickBot="1">
      <c r="A19" s="76"/>
      <c r="B19" s="76"/>
      <c r="C19" s="76"/>
      <c r="D19" s="68"/>
      <c r="E19" s="65"/>
      <c r="F19" s="74"/>
      <c r="G19" s="74"/>
      <c r="H19" s="74"/>
      <c r="I19" s="64"/>
      <c r="J19" s="65"/>
      <c r="K19" s="65"/>
      <c r="L19" s="74"/>
      <c r="M19" s="74"/>
      <c r="N19" s="64"/>
      <c r="O19" s="65"/>
      <c r="P19" s="74"/>
      <c r="Q19" s="74"/>
      <c r="R19" s="74"/>
      <c r="S19" s="235">
        <v>27</v>
      </c>
      <c r="T19" s="172" t="str">
        <f>IF(R12&gt;R27,Q12,IF(R12&lt;R27,Q27,IF(R12=R27,"")))</f>
        <v>Prill, Wasilisa</v>
      </c>
    </row>
    <row r="20" spans="1:20" ht="15" customHeight="1" thickBot="1">
      <c r="A20" s="74"/>
      <c r="B20" s="74"/>
      <c r="C20" s="74"/>
      <c r="E20" s="65"/>
      <c r="F20" s="74"/>
      <c r="G20" s="74"/>
      <c r="H20" s="74"/>
      <c r="I20" s="64"/>
      <c r="J20" s="65"/>
      <c r="K20" s="65"/>
      <c r="L20" s="74"/>
      <c r="M20" s="74"/>
      <c r="N20" s="64"/>
      <c r="O20" s="65"/>
      <c r="P20" s="74"/>
      <c r="Q20" s="74" t="s">
        <v>31</v>
      </c>
      <c r="R20" s="74"/>
      <c r="S20" s="235"/>
      <c r="T20" s="82" t="s">
        <v>27</v>
      </c>
    </row>
    <row r="21" spans="1:20" ht="15" customHeight="1" thickBot="1">
      <c r="A21" s="75">
        <v>2</v>
      </c>
      <c r="B21" s="75" t="str">
        <f>IF(AND(($U$5&gt;6),($U$5&lt;17),('Eing Turn-dat'!G10&lt;&gt;0)),'Eing Turn-dat'!G10,"-----")</f>
        <v>Ringwald, Claudia</v>
      </c>
      <c r="C21" s="77"/>
      <c r="D21" s="233">
        <v>5</v>
      </c>
      <c r="E21" s="70"/>
      <c r="F21" s="78"/>
      <c r="G21" s="74"/>
      <c r="H21" s="80"/>
      <c r="I21" s="64"/>
      <c r="J21" s="65"/>
      <c r="K21" s="65"/>
      <c r="L21" s="74"/>
      <c r="M21" s="74"/>
      <c r="N21" s="64"/>
      <c r="O21" s="65"/>
      <c r="P21" s="74"/>
      <c r="Q21" s="74"/>
      <c r="R21" s="74"/>
      <c r="S21" s="72"/>
      <c r="T21" s="74"/>
    </row>
    <row r="22" spans="1:20" ht="15" customHeight="1" thickBot="1">
      <c r="A22" s="75">
        <v>10</v>
      </c>
      <c r="B22" s="75" t="str">
        <f>IF(AND(($U$5&gt;6),($U$5&lt;17),('Eing Turn-dat'!G18&lt;&gt;0)),'Eing Turn-dat'!G18,"-----")</f>
        <v>Seidel, Katrin</v>
      </c>
      <c r="C22" s="77" t="s">
        <v>166</v>
      </c>
      <c r="D22" s="234"/>
      <c r="E22" s="65"/>
      <c r="F22" s="74"/>
      <c r="G22" s="75" t="str">
        <f>IF(C21&gt;C22,B21,IF(C21&lt;C22,B22,IF(C21=C22,"")))</f>
        <v>Seidel, Katrin</v>
      </c>
      <c r="H22" s="79" t="s">
        <v>166</v>
      </c>
      <c r="I22" s="67"/>
      <c r="J22" s="81"/>
      <c r="K22" s="65"/>
      <c r="L22" s="74"/>
      <c r="M22" s="74"/>
      <c r="N22" s="64"/>
      <c r="O22" s="65"/>
      <c r="P22" s="74"/>
      <c r="Q22" s="74"/>
      <c r="R22" s="74"/>
      <c r="S22" s="72"/>
      <c r="T22" s="172" t="str">
        <f>IF(R12&gt;R27,Q27,IF(R12&lt;R27,Q12,IF(R12=R27,"")))</f>
        <v>Seidel, Katrin</v>
      </c>
    </row>
    <row r="23" spans="1:20" ht="15" customHeight="1" thickBot="1">
      <c r="A23" s="76"/>
      <c r="B23" s="76"/>
      <c r="C23" s="76"/>
      <c r="D23" s="68"/>
      <c r="E23" s="65"/>
      <c r="F23" s="74"/>
      <c r="G23" s="74"/>
      <c r="H23" s="74"/>
      <c r="I23" s="235">
        <v>11</v>
      </c>
      <c r="J23" s="66"/>
      <c r="K23" s="70"/>
      <c r="L23" s="74"/>
      <c r="M23" s="74"/>
      <c r="N23" s="64"/>
      <c r="O23" s="65"/>
      <c r="P23" s="74"/>
      <c r="Q23" s="74"/>
      <c r="R23" s="74"/>
      <c r="S23" s="72"/>
      <c r="T23" s="82" t="s">
        <v>19</v>
      </c>
    </row>
    <row r="24" spans="1:20" ht="15" customHeight="1" thickBot="1">
      <c r="A24" s="74"/>
      <c r="B24" s="74"/>
      <c r="C24" s="74"/>
      <c r="E24" s="65"/>
      <c r="F24" s="74"/>
      <c r="G24" s="74"/>
      <c r="H24" s="74"/>
      <c r="I24" s="235"/>
      <c r="J24" s="81"/>
      <c r="K24" s="65"/>
      <c r="L24" s="75" t="str">
        <f>IF(H22&gt;H25,G22,IF(H22&lt;H25,G25,IF(H22=H25,"")))</f>
        <v>Seidel, Katrin</v>
      </c>
      <c r="M24" s="79" t="s">
        <v>166</v>
      </c>
      <c r="N24" s="67"/>
      <c r="O24" s="65"/>
      <c r="P24" s="74"/>
      <c r="Q24" s="74"/>
      <c r="R24" s="74"/>
      <c r="S24" s="72"/>
      <c r="T24" s="74"/>
    </row>
    <row r="25" spans="1:20" ht="15" customHeight="1" thickBot="1">
      <c r="A25" s="75">
        <v>6</v>
      </c>
      <c r="B25" s="75" t="str">
        <f>IF(AND(($U$5&gt;6),($U$5&lt;17),('Eing Turn-dat'!G14&lt;&gt;0)),'Eing Turn-dat'!G14,"-----")</f>
        <v>Paape, Helen</v>
      </c>
      <c r="C25" s="77" t="s">
        <v>166</v>
      </c>
      <c r="D25" s="233">
        <v>6</v>
      </c>
      <c r="E25" s="70"/>
      <c r="F25" s="78"/>
      <c r="G25" s="75" t="str">
        <f>IF(C25&gt;C26,B25,IF(C25&lt;C26,B26,IF(C25=C26,"")))</f>
        <v>Paape, Helen</v>
      </c>
      <c r="H25" s="79"/>
      <c r="I25" s="71"/>
      <c r="J25" s="81"/>
      <c r="K25" s="65"/>
      <c r="L25" s="74"/>
      <c r="M25" s="74"/>
      <c r="N25" s="72"/>
      <c r="O25" s="65"/>
      <c r="P25" s="74"/>
      <c r="Q25" s="74"/>
      <c r="R25" s="74"/>
      <c r="S25" s="72"/>
      <c r="T25" s="74"/>
    </row>
    <row r="26" spans="1:20" ht="15" customHeight="1" thickBot="1">
      <c r="A26" s="75">
        <v>14</v>
      </c>
      <c r="B26" s="75" t="str">
        <f>IF(AND(($U$5&gt;6),($U$5&lt;17),('Eing Turn-dat'!G22&lt;&gt;0)),'Eing Turn-dat'!G22,"-----")</f>
        <v>-----</v>
      </c>
      <c r="C26" s="77"/>
      <c r="D26" s="234"/>
      <c r="E26" s="65"/>
      <c r="F26" s="74"/>
      <c r="G26" s="74"/>
      <c r="H26" s="74"/>
      <c r="I26" s="64"/>
      <c r="J26" s="65"/>
      <c r="K26" s="65"/>
      <c r="L26" s="74"/>
      <c r="M26" s="74"/>
      <c r="N26" s="72"/>
      <c r="O26" s="65"/>
      <c r="P26" s="74"/>
      <c r="Q26" s="74"/>
      <c r="R26" s="74"/>
      <c r="S26" s="72"/>
      <c r="T26" s="74"/>
    </row>
    <row r="27" spans="1:20" ht="15" customHeight="1" thickBot="1">
      <c r="A27" s="76"/>
      <c r="B27" s="76"/>
      <c r="C27" s="76"/>
      <c r="D27" s="68"/>
      <c r="E27" s="65"/>
      <c r="F27" s="74"/>
      <c r="G27" s="74"/>
      <c r="H27" s="74"/>
      <c r="I27" s="64"/>
      <c r="J27" s="65"/>
      <c r="K27" s="65"/>
      <c r="L27" s="74"/>
      <c r="M27" s="74"/>
      <c r="N27" s="235">
        <v>22</v>
      </c>
      <c r="O27" s="66"/>
      <c r="P27" s="78"/>
      <c r="Q27" s="165" t="str">
        <f>IF(M24&gt;M31,L24,IF(M24&lt;M31,L31,IF(M24=M31,"")))</f>
        <v>Seidel, Katrin</v>
      </c>
      <c r="R27" s="79"/>
      <c r="S27" s="71"/>
      <c r="T27" s="74"/>
    </row>
    <row r="28" spans="1:20" ht="15" customHeight="1" thickBot="1">
      <c r="A28" s="74"/>
      <c r="B28" s="74"/>
      <c r="C28" s="74"/>
      <c r="E28" s="65"/>
      <c r="F28" s="74"/>
      <c r="G28" s="74"/>
      <c r="H28" s="74"/>
      <c r="I28" s="64"/>
      <c r="J28" s="65"/>
      <c r="K28" s="65"/>
      <c r="L28" s="74"/>
      <c r="M28" s="74"/>
      <c r="N28" s="235"/>
      <c r="O28" s="65"/>
      <c r="P28" s="74"/>
      <c r="Q28" s="74"/>
      <c r="R28" s="74"/>
      <c r="S28" s="64"/>
      <c r="T28" s="74"/>
    </row>
    <row r="29" spans="1:20" ht="15" customHeight="1" thickBot="1">
      <c r="A29" s="75">
        <v>4</v>
      </c>
      <c r="B29" s="75" t="str">
        <f>IF(AND(($U$5&gt;6),($U$5&lt;17),('Eing Turn-dat'!G12&lt;&gt;0)),'Eing Turn-dat'!G12,"-----")</f>
        <v>Pörs, Frizzi</v>
      </c>
      <c r="C29" s="77" t="s">
        <v>166</v>
      </c>
      <c r="D29" s="233">
        <v>7</v>
      </c>
      <c r="E29" s="70"/>
      <c r="F29" s="78"/>
      <c r="G29" s="74"/>
      <c r="H29" s="74"/>
      <c r="I29" s="64"/>
      <c r="J29" s="65"/>
      <c r="K29" s="65"/>
      <c r="L29" s="74"/>
      <c r="M29" s="74"/>
      <c r="N29" s="69"/>
      <c r="O29" s="65"/>
      <c r="P29" s="74"/>
      <c r="Q29" s="6"/>
      <c r="R29" s="6"/>
      <c r="T29" s="6"/>
    </row>
    <row r="30" spans="1:20" ht="15" customHeight="1" thickBot="1">
      <c r="A30" s="75">
        <v>12</v>
      </c>
      <c r="B30" s="75" t="str">
        <f>IF(AND(($U$5&gt;6),($U$5&lt;17),('Eing Turn-dat'!G20&lt;&gt;0)),'Eing Turn-dat'!G20,"-----")</f>
        <v>-----</v>
      </c>
      <c r="C30" s="77"/>
      <c r="D30" s="234"/>
      <c r="E30" s="65"/>
      <c r="F30" s="74"/>
      <c r="G30" s="75" t="str">
        <f>IF(C29&gt;C30,B29,IF(C29&lt;C30,B30,IF(C29=C30,"")))</f>
        <v>Pörs, Frizzi</v>
      </c>
      <c r="H30" s="79" t="s">
        <v>166</v>
      </c>
      <c r="I30" s="67"/>
      <c r="J30" s="81"/>
      <c r="K30" s="65"/>
      <c r="L30" s="74"/>
      <c r="M30" s="74"/>
      <c r="N30" s="72"/>
      <c r="O30" s="65"/>
      <c r="P30" s="236" t="s">
        <v>28</v>
      </c>
      <c r="Q30" s="237"/>
      <c r="R30" s="237"/>
      <c r="S30" s="237"/>
      <c r="T30" s="238"/>
    </row>
    <row r="31" spans="1:20" ht="15" customHeight="1" thickBot="1">
      <c r="A31" s="76"/>
      <c r="B31" s="76"/>
      <c r="C31" s="76"/>
      <c r="D31" s="68"/>
      <c r="E31" s="65"/>
      <c r="F31" s="74"/>
      <c r="G31" s="74"/>
      <c r="H31" s="74"/>
      <c r="I31" s="235">
        <v>12</v>
      </c>
      <c r="J31" s="66"/>
      <c r="K31" s="73"/>
      <c r="L31" s="75" t="str">
        <f>IF(H30&gt;H33,G30,IF(H30&lt;H33,G33,IF(H30=H33,"")))</f>
        <v>Pörs, Frizzi</v>
      </c>
      <c r="M31" s="79"/>
      <c r="N31" s="71"/>
      <c r="O31" s="65"/>
      <c r="P31" s="120">
        <v>1</v>
      </c>
      <c r="Q31" s="254" t="str">
        <f>T19</f>
        <v>Prill, Wasilisa</v>
      </c>
      <c r="R31" s="255"/>
      <c r="S31" s="256" t="s">
        <v>60</v>
      </c>
      <c r="T31" s="257"/>
    </row>
    <row r="32" spans="1:20" ht="15" customHeight="1" thickBot="1">
      <c r="A32" s="74"/>
      <c r="B32" s="74"/>
      <c r="C32" s="74"/>
      <c r="E32" s="65"/>
      <c r="F32" s="74"/>
      <c r="G32" s="74"/>
      <c r="H32" s="74"/>
      <c r="I32" s="235"/>
      <c r="J32" s="81"/>
      <c r="K32" s="65"/>
      <c r="L32" s="74"/>
      <c r="M32" s="74"/>
      <c r="N32" s="64"/>
      <c r="O32" s="65"/>
      <c r="P32" s="121">
        <v>2</v>
      </c>
      <c r="Q32" s="258" t="str">
        <f>T22</f>
        <v>Seidel, Katrin</v>
      </c>
      <c r="R32" s="259"/>
      <c r="S32" s="260" t="str">
        <f>IF(Q32&lt;&gt;"",VLOOKUP(Q32,'Eing Turn-dat'!$G$9:$H$40,2),"")</f>
        <v>SN, Chemnitzer PSC</v>
      </c>
      <c r="T32" s="261"/>
    </row>
    <row r="33" spans="1:20" ht="15" customHeight="1" thickBot="1">
      <c r="A33" s="75">
        <v>8</v>
      </c>
      <c r="B33" s="75" t="str">
        <f>IF(AND(($U$5&gt;6),($U$5&lt;17),('Eing Turn-dat'!G16&lt;&gt;0)),'Eing Turn-dat'!G16,"-----")</f>
        <v>Belau, Sina</v>
      </c>
      <c r="C33" s="77" t="s">
        <v>166</v>
      </c>
      <c r="D33" s="233">
        <v>8</v>
      </c>
      <c r="E33" s="70"/>
      <c r="F33" s="78"/>
      <c r="G33" s="75" t="str">
        <f>IF(C33&gt;C34,B33,IF(C33&lt;C34,B34,IF(C33=C34,"")))</f>
        <v>Belau, Sina</v>
      </c>
      <c r="H33" s="79"/>
      <c r="I33" s="71"/>
      <c r="J33" s="81"/>
      <c r="K33" s="65"/>
      <c r="L33" s="74"/>
      <c r="M33" s="74"/>
      <c r="N33" s="64"/>
      <c r="O33" s="65"/>
      <c r="P33" s="121">
        <v>3</v>
      </c>
      <c r="Q33" s="258" t="str">
        <f>T47</f>
        <v>Jarvis, Sharleena</v>
      </c>
      <c r="R33" s="259"/>
      <c r="S33" s="260" t="str">
        <f>IF(Q33&lt;&gt;"",VLOOKUP(Q33,'Eing Turn-dat'!$G$9:$H$40,2),"")</f>
        <v>NW, 1. JC Mönchengladbach</v>
      </c>
      <c r="T33" s="261"/>
    </row>
    <row r="34" spans="1:20" ht="15" customHeight="1" thickBot="1">
      <c r="A34" s="75">
        <v>16</v>
      </c>
      <c r="B34" s="75" t="str">
        <f>IF(AND(($U$5&gt;6),($U$5&lt;17),('Eing Turn-dat'!G24&lt;&gt;0)),'Eing Turn-dat'!G24,"-----")</f>
        <v>-----</v>
      </c>
      <c r="C34" s="77"/>
      <c r="D34" s="234"/>
      <c r="E34" s="65"/>
      <c r="F34" s="74"/>
      <c r="G34" s="74"/>
      <c r="H34" s="74"/>
      <c r="I34" s="64"/>
      <c r="J34" s="65"/>
      <c r="K34" s="65"/>
      <c r="L34" s="74"/>
      <c r="M34" s="74"/>
      <c r="N34" s="64"/>
      <c r="O34" s="65"/>
      <c r="P34" s="90">
        <v>3</v>
      </c>
      <c r="Q34" s="262" t="str">
        <f>T57</f>
        <v>Ringwald, Elke</v>
      </c>
      <c r="R34" s="263"/>
      <c r="S34" s="260" t="s">
        <v>232</v>
      </c>
      <c r="T34" s="261"/>
    </row>
    <row r="35" spans="1:21" ht="15" customHeight="1">
      <c r="A35" s="76"/>
      <c r="B35" s="76"/>
      <c r="C35" s="76"/>
      <c r="D35" s="68"/>
      <c r="E35" s="65"/>
      <c r="F35" s="62"/>
      <c r="G35" s="63"/>
      <c r="H35" s="63"/>
      <c r="I35" s="64"/>
      <c r="J35" s="64"/>
      <c r="K35" s="65"/>
      <c r="L35" s="63"/>
      <c r="M35" s="63"/>
      <c r="N35" s="64"/>
      <c r="O35" s="63"/>
      <c r="P35" s="63"/>
      <c r="Q35" s="63"/>
      <c r="R35" s="63"/>
      <c r="S35" s="63"/>
      <c r="T35" s="63"/>
      <c r="U35" s="63"/>
    </row>
    <row r="36" spans="1:21" ht="15" customHeight="1">
      <c r="A36" s="76"/>
      <c r="B36" s="76"/>
      <c r="C36" s="76"/>
      <c r="D36" s="68"/>
      <c r="E36" s="65"/>
      <c r="F36" s="62"/>
      <c r="G36" s="63"/>
      <c r="H36" s="63"/>
      <c r="I36" s="64"/>
      <c r="J36" s="64"/>
      <c r="K36" s="65"/>
      <c r="L36" s="63"/>
      <c r="M36" s="63"/>
      <c r="N36" s="64"/>
      <c r="O36" s="63"/>
      <c r="P36" s="63"/>
      <c r="Q36" s="63"/>
      <c r="R36" s="63"/>
      <c r="S36" s="63"/>
      <c r="T36" s="63"/>
      <c r="U36" s="63"/>
    </row>
    <row r="37" spans="1:20" ht="25.5">
      <c r="A37" s="150" t="str">
        <f>A1</f>
        <v>Wolfgang-Welz-Gedächtnisturnier 2002 Frauen U19</v>
      </c>
      <c r="B37" s="151"/>
      <c r="C37" s="151"/>
      <c r="D37" s="152"/>
      <c r="E37" s="151"/>
      <c r="F37" s="151"/>
      <c r="G37" s="151"/>
      <c r="H37" s="151"/>
      <c r="I37" s="153"/>
      <c r="J37" s="151"/>
      <c r="K37" s="151"/>
      <c r="L37" s="151"/>
      <c r="M37" s="151"/>
      <c r="N37" s="154"/>
      <c r="O37" s="151"/>
      <c r="P37" s="151"/>
      <c r="Q37" s="151"/>
      <c r="R37" s="151"/>
      <c r="S37" s="155" t="str">
        <f>S1</f>
        <v>Ort: </v>
      </c>
      <c r="T37" s="154" t="str">
        <f>T1</f>
        <v>Mannheim</v>
      </c>
    </row>
    <row r="38" spans="1:20" ht="25.5">
      <c r="A38" s="151"/>
      <c r="B38" s="151"/>
      <c r="C38" s="151"/>
      <c r="D38" s="152"/>
      <c r="E38" s="151"/>
      <c r="F38" s="151"/>
      <c r="G38" s="151"/>
      <c r="H38" s="151"/>
      <c r="I38" s="153"/>
      <c r="J38" s="151"/>
      <c r="K38" s="151"/>
      <c r="L38" s="151"/>
      <c r="M38" s="151"/>
      <c r="N38" s="154"/>
      <c r="O38" s="151"/>
      <c r="P38" s="151"/>
      <c r="Q38" s="151"/>
      <c r="R38" s="151"/>
      <c r="S38" s="155" t="str">
        <f>S2</f>
        <v>Datum: </v>
      </c>
      <c r="T38" s="58">
        <f>T2</f>
        <v>37569</v>
      </c>
    </row>
    <row r="39" spans="1:20" ht="15" customHeight="1" thickBot="1">
      <c r="A39" s="76"/>
      <c r="B39" s="76"/>
      <c r="C39" s="76"/>
      <c r="D39" s="68"/>
      <c r="E39" s="65"/>
      <c r="F39" s="62"/>
      <c r="G39" s="63"/>
      <c r="H39" s="63"/>
      <c r="I39" s="64"/>
      <c r="J39" s="64"/>
      <c r="K39" s="65"/>
      <c r="L39" s="63"/>
      <c r="M39" s="63"/>
      <c r="N39" s="64"/>
      <c r="O39" s="65"/>
      <c r="P39" s="62"/>
      <c r="Q39" s="63"/>
      <c r="R39" s="63"/>
      <c r="S39" s="64"/>
      <c r="T39" s="63"/>
    </row>
    <row r="40" spans="1:20" ht="15" customHeight="1">
      <c r="A40" s="74"/>
      <c r="B40" s="74"/>
      <c r="C40" s="74"/>
      <c r="E40" s="65"/>
      <c r="F40" s="62"/>
      <c r="G40" s="248" t="str">
        <f>"Trostrunde "&amp;'Eing Turn-dat'!F2&amp;" kg"</f>
        <v>Trostrunde -48 kg</v>
      </c>
      <c r="H40" s="249"/>
      <c r="I40" s="249"/>
      <c r="J40" s="249"/>
      <c r="K40" s="249"/>
      <c r="L40" s="249"/>
      <c r="M40" s="249"/>
      <c r="N40" s="250"/>
      <c r="O40" s="65"/>
      <c r="P40" s="62"/>
      <c r="Q40" s="63"/>
      <c r="R40" s="63"/>
      <c r="S40" s="64"/>
      <c r="T40" s="63"/>
    </row>
    <row r="41" spans="1:20" ht="15" customHeight="1" thickBot="1">
      <c r="A41" s="74"/>
      <c r="B41" s="74"/>
      <c r="C41" s="74"/>
      <c r="E41" s="65"/>
      <c r="F41" s="62"/>
      <c r="G41" s="251"/>
      <c r="H41" s="252"/>
      <c r="I41" s="252"/>
      <c r="J41" s="252"/>
      <c r="K41" s="252"/>
      <c r="L41" s="252"/>
      <c r="M41" s="252"/>
      <c r="N41" s="253"/>
      <c r="O41" s="65"/>
      <c r="P41" s="62"/>
      <c r="Q41" s="63"/>
      <c r="R41" s="63"/>
      <c r="S41" s="64"/>
      <c r="T41" s="63"/>
    </row>
    <row r="42" spans="1:20" ht="15" customHeight="1" thickBot="1">
      <c r="A42" s="74"/>
      <c r="B42" s="74"/>
      <c r="C42" s="74"/>
      <c r="E42" s="65"/>
      <c r="F42" s="74"/>
      <c r="G42" s="74"/>
      <c r="H42" s="74"/>
      <c r="I42" s="64"/>
      <c r="J42" s="65"/>
      <c r="K42" s="65"/>
      <c r="L42" s="74"/>
      <c r="M42" s="74"/>
      <c r="N42" s="64"/>
      <c r="O42" s="65"/>
      <c r="P42" s="62"/>
      <c r="Q42" s="63"/>
      <c r="R42" s="63"/>
      <c r="S42" s="64"/>
      <c r="T42" s="63"/>
    </row>
    <row r="43" spans="1:20" ht="15" customHeight="1" thickBot="1">
      <c r="A43" s="75">
        <v>1</v>
      </c>
      <c r="B43" s="75" t="str">
        <f>IF(C5&lt;C6,B5,IF(C5&gt;C6,B6,IF(C5=C6,"")))</f>
        <v>Würtenberger, Kathrin</v>
      </c>
      <c r="C43" s="77" t="s">
        <v>166</v>
      </c>
      <c r="D43" s="231">
        <v>13</v>
      </c>
      <c r="E43" s="66"/>
      <c r="F43" s="78"/>
      <c r="G43" s="74"/>
      <c r="H43" s="74"/>
      <c r="I43" s="64"/>
      <c r="J43" s="65"/>
      <c r="K43" s="65"/>
      <c r="L43" s="74"/>
      <c r="M43" s="74"/>
      <c r="N43" s="64"/>
      <c r="O43" s="65"/>
      <c r="P43" s="74"/>
      <c r="Q43" s="74"/>
      <c r="R43" s="74"/>
      <c r="S43" s="64"/>
      <c r="T43" s="63"/>
    </row>
    <row r="44" spans="1:20" ht="15" customHeight="1" thickBot="1">
      <c r="A44" s="75">
        <v>2</v>
      </c>
      <c r="B44" s="75" t="str">
        <f>IF(C9&lt;C10,B9,IF(C9&gt;C10,B10,IF(C9=C10,"")))</f>
        <v>-----</v>
      </c>
      <c r="C44" s="77"/>
      <c r="D44" s="232"/>
      <c r="E44" s="65"/>
      <c r="F44" s="74"/>
      <c r="G44" s="75" t="str">
        <f>IF(C43&gt;C44,B43,IF(C43&lt;C44,B44,IF(C43=C44,"")))</f>
        <v>Würtenberger, Kathrin</v>
      </c>
      <c r="H44" s="77" t="s">
        <v>166</v>
      </c>
      <c r="I44" s="231">
        <v>17</v>
      </c>
      <c r="J44" s="66"/>
      <c r="K44" s="70"/>
      <c r="L44" s="74"/>
      <c r="M44" s="74"/>
      <c r="N44" s="64"/>
      <c r="O44" s="65"/>
      <c r="P44" s="74"/>
      <c r="Q44" s="74"/>
      <c r="R44" s="74"/>
      <c r="S44" s="64"/>
      <c r="T44" s="63"/>
    </row>
    <row r="45" spans="1:20" ht="15" customHeight="1" thickBot="1">
      <c r="A45" s="74"/>
      <c r="B45" s="74"/>
      <c r="C45" s="74"/>
      <c r="E45" s="65"/>
      <c r="F45" s="75">
        <v>11</v>
      </c>
      <c r="G45" s="75" t="str">
        <f>IF(H22&lt;H25,G22,IF(H22&gt;H25,G25,IF(H22=H25,"")))</f>
        <v>Paape, Helen</v>
      </c>
      <c r="H45" s="77"/>
      <c r="I45" s="232"/>
      <c r="J45" s="88"/>
      <c r="K45" s="83"/>
      <c r="L45" s="74"/>
      <c r="M45" s="74"/>
      <c r="N45" s="64"/>
      <c r="O45" s="65"/>
      <c r="P45" s="74"/>
      <c r="Q45" s="74"/>
      <c r="R45" s="74"/>
      <c r="S45" s="64"/>
      <c r="T45" s="74"/>
    </row>
    <row r="46" spans="1:20" ht="15" customHeight="1" thickBot="1">
      <c r="A46" s="74"/>
      <c r="B46" s="74"/>
      <c r="C46" s="74"/>
      <c r="E46" s="65"/>
      <c r="F46" s="74"/>
      <c r="G46" s="74"/>
      <c r="H46" s="74"/>
      <c r="I46" s="64"/>
      <c r="J46" s="65"/>
      <c r="K46" s="65"/>
      <c r="L46" s="75" t="str">
        <f>IF(H44&gt;H45,G44,IF(H44&lt;H45,G45,IF(H44=H45,"")))</f>
        <v>Würtenberger, Kathrin</v>
      </c>
      <c r="M46" s="77"/>
      <c r="N46" s="231">
        <v>23</v>
      </c>
      <c r="O46" s="66"/>
      <c r="P46" s="78"/>
      <c r="Q46" s="74"/>
      <c r="R46" s="74"/>
      <c r="S46" s="64"/>
      <c r="T46" s="74"/>
    </row>
    <row r="47" spans="1:20" ht="15" customHeight="1" thickBot="1">
      <c r="A47" s="75">
        <v>3</v>
      </c>
      <c r="B47" s="86" t="str">
        <f>IF(C13&lt;C14,B13,IF(C13&gt;C14,B14,IF(C13=C14,"")))</f>
        <v>-----</v>
      </c>
      <c r="C47" s="77"/>
      <c r="D47" s="247">
        <v>14</v>
      </c>
      <c r="E47" s="66"/>
      <c r="F47" s="78"/>
      <c r="G47" s="74"/>
      <c r="H47" s="74"/>
      <c r="I47" s="64"/>
      <c r="J47" s="65"/>
      <c r="K47" s="65"/>
      <c r="L47" s="75" t="str">
        <f>IF(H48&gt;H49,G48,IF(H48&lt;H49,G49,IF(H48=H49,"")))</f>
        <v>Belau, Sina</v>
      </c>
      <c r="M47" s="77" t="s">
        <v>166</v>
      </c>
      <c r="N47" s="232"/>
      <c r="O47" s="65"/>
      <c r="P47" s="74"/>
      <c r="Q47" s="165" t="str">
        <f>IF(M46&gt;M47,L46,IF(M46&lt;M47,L47,IF(M46=M47,"")))</f>
        <v>Belau, Sina</v>
      </c>
      <c r="R47" s="77"/>
      <c r="S47" s="231">
        <v>25</v>
      </c>
      <c r="T47" s="172" t="str">
        <f>IF(R47&gt;R48,Q47,IF(R47&lt;R48,Q48,IF(R47=R48,"")))</f>
        <v>Jarvis, Sharleena</v>
      </c>
    </row>
    <row r="48" spans="1:20" ht="15" customHeight="1" thickBot="1">
      <c r="A48" s="75">
        <v>4</v>
      </c>
      <c r="B48" s="75" t="str">
        <f>IF(C17&lt;C18,B17,IF(C17&gt;C18,B18,IF(C17=C18,"")))</f>
        <v>-----</v>
      </c>
      <c r="C48" s="87"/>
      <c r="D48" s="232"/>
      <c r="E48" s="65"/>
      <c r="F48" s="74"/>
      <c r="G48" s="75">
        <f>IF(C47&gt;C48,B47,IF(C47&lt;C48,B48,IF(C47=C48,"")))</f>
      </c>
      <c r="H48" s="77"/>
      <c r="I48" s="231">
        <v>18</v>
      </c>
      <c r="J48" s="66"/>
      <c r="K48" s="84"/>
      <c r="L48" s="74"/>
      <c r="M48" s="74"/>
      <c r="N48" s="64"/>
      <c r="O48" s="65"/>
      <c r="P48" s="75">
        <v>21</v>
      </c>
      <c r="Q48" s="165" t="str">
        <f>IF(M8&lt;M15,L8,IF(M8&gt;M15,L15,IF(M8=M15,"")))</f>
        <v>Jarvis, Sharleena</v>
      </c>
      <c r="R48" s="77" t="s">
        <v>166</v>
      </c>
      <c r="S48" s="232"/>
      <c r="T48" s="82" t="s">
        <v>29</v>
      </c>
    </row>
    <row r="49" spans="1:20" ht="15" customHeight="1" thickBot="1">
      <c r="A49" s="74"/>
      <c r="B49" s="74"/>
      <c r="C49" s="74"/>
      <c r="E49" s="65"/>
      <c r="F49" s="75">
        <v>12</v>
      </c>
      <c r="G49" s="75" t="str">
        <f>IF(H30&lt;H33,G30,IF(H30&gt;H33,G33,IF(H30=H33,"")))</f>
        <v>Belau, Sina</v>
      </c>
      <c r="H49" s="77" t="s">
        <v>166</v>
      </c>
      <c r="I49" s="232"/>
      <c r="J49" s="88"/>
      <c r="K49" s="85"/>
      <c r="L49" s="74"/>
      <c r="M49" s="74"/>
      <c r="N49" s="64"/>
      <c r="O49" s="65"/>
      <c r="P49" s="74"/>
      <c r="Q49" s="74"/>
      <c r="R49" s="74"/>
      <c r="S49" s="64"/>
      <c r="T49" s="74"/>
    </row>
    <row r="50" spans="1:20" ht="15" customHeight="1">
      <c r="A50" s="74"/>
      <c r="B50" s="74"/>
      <c r="C50" s="74"/>
      <c r="E50" s="65"/>
      <c r="F50" s="74"/>
      <c r="G50" s="74"/>
      <c r="H50" s="74"/>
      <c r="I50" s="64"/>
      <c r="J50" s="65"/>
      <c r="K50" s="65"/>
      <c r="L50" s="74"/>
      <c r="M50" s="74"/>
      <c r="N50" s="64"/>
      <c r="O50" s="65"/>
      <c r="P50" s="74"/>
      <c r="Q50" s="74"/>
      <c r="R50" s="74"/>
      <c r="S50" s="64"/>
      <c r="T50" s="74"/>
    </row>
    <row r="51" spans="1:20" ht="15" customHeight="1">
      <c r="A51" s="74"/>
      <c r="B51" s="74"/>
      <c r="C51" s="74"/>
      <c r="E51" s="65"/>
      <c r="F51" s="74"/>
      <c r="G51" s="74"/>
      <c r="H51" s="74"/>
      <c r="I51" s="64"/>
      <c r="J51" s="65"/>
      <c r="K51" s="65"/>
      <c r="L51" s="74"/>
      <c r="M51" s="74"/>
      <c r="N51" s="64"/>
      <c r="O51" s="65"/>
      <c r="P51" s="74"/>
      <c r="Q51" s="74"/>
      <c r="R51" s="74"/>
      <c r="S51" s="64"/>
      <c r="T51" s="74"/>
    </row>
    <row r="52" spans="1:20" ht="15" customHeight="1" thickBot="1">
      <c r="A52" s="74"/>
      <c r="B52" s="74"/>
      <c r="C52" s="74"/>
      <c r="E52" s="65"/>
      <c r="F52" s="74"/>
      <c r="G52" s="74"/>
      <c r="H52" s="74"/>
      <c r="I52" s="64"/>
      <c r="J52" s="65"/>
      <c r="K52" s="65"/>
      <c r="L52" s="74"/>
      <c r="M52" s="74"/>
      <c r="N52" s="64"/>
      <c r="O52" s="65"/>
      <c r="P52" s="74"/>
      <c r="Q52" s="74"/>
      <c r="R52" s="74"/>
      <c r="S52" s="64"/>
      <c r="T52" s="74"/>
    </row>
    <row r="53" spans="1:20" ht="15" customHeight="1" thickBot="1">
      <c r="A53" s="75">
        <v>5</v>
      </c>
      <c r="B53" s="75" t="str">
        <f>IF(C21&lt;C22,B21,IF(C21&gt;C22,B22,IF(C21=C22,"")))</f>
        <v>Ringwald, Claudia</v>
      </c>
      <c r="C53" s="79" t="s">
        <v>166</v>
      </c>
      <c r="D53" s="231">
        <v>15</v>
      </c>
      <c r="E53" s="66"/>
      <c r="F53" s="78"/>
      <c r="G53" s="74"/>
      <c r="H53" s="74"/>
      <c r="I53" s="64"/>
      <c r="J53" s="65"/>
      <c r="K53" s="65"/>
      <c r="L53" s="74"/>
      <c r="M53" s="74"/>
      <c r="N53" s="64"/>
      <c r="O53" s="65"/>
      <c r="P53" s="74"/>
      <c r="Q53" s="74"/>
      <c r="R53" s="74"/>
      <c r="S53" s="64"/>
      <c r="T53" s="74"/>
    </row>
    <row r="54" spans="1:20" ht="15" customHeight="1" thickBot="1">
      <c r="A54" s="75">
        <v>6</v>
      </c>
      <c r="B54" s="75" t="str">
        <f>IF(C25&lt;C26,B25,IF(C25&gt;C26,B26,IF(C25=C26,"")))</f>
        <v>-----</v>
      </c>
      <c r="C54" s="77"/>
      <c r="D54" s="232"/>
      <c r="E54" s="65"/>
      <c r="F54" s="74"/>
      <c r="G54" s="75" t="str">
        <f>IF(C53&gt;C54,B53,IF(C53&lt;C54,B54,IF(C53=C54,"")))</f>
        <v>Ringwald, Claudia</v>
      </c>
      <c r="H54" s="77"/>
      <c r="I54" s="231">
        <v>19</v>
      </c>
      <c r="J54" s="66"/>
      <c r="K54" s="70"/>
      <c r="L54" s="74"/>
      <c r="M54" s="74"/>
      <c r="N54" s="64"/>
      <c r="O54" s="65"/>
      <c r="P54" s="74"/>
      <c r="Q54" s="74"/>
      <c r="R54" s="74"/>
      <c r="S54" s="64"/>
      <c r="T54" s="74"/>
    </row>
    <row r="55" spans="1:20" ht="15" customHeight="1" thickBot="1">
      <c r="A55" s="74"/>
      <c r="B55" s="74"/>
      <c r="C55" s="74"/>
      <c r="E55" s="65"/>
      <c r="F55" s="75">
        <v>9</v>
      </c>
      <c r="G55" s="75" t="str">
        <f>IF(H6&lt;H9,G6,IF(H6&gt;H9,G9,IF(H6=H9,"")))</f>
        <v>Falk, Dorothee</v>
      </c>
      <c r="H55" s="77" t="s">
        <v>166</v>
      </c>
      <c r="I55" s="232"/>
      <c r="J55" s="88"/>
      <c r="K55" s="83"/>
      <c r="L55" s="74"/>
      <c r="M55" s="74"/>
      <c r="N55" s="64"/>
      <c r="O55" s="65"/>
      <c r="P55" s="74"/>
      <c r="Q55" s="74"/>
      <c r="R55" s="74"/>
      <c r="S55" s="64"/>
      <c r="T55" s="74"/>
    </row>
    <row r="56" spans="1:20" ht="15" customHeight="1" thickBot="1">
      <c r="A56" s="74"/>
      <c r="B56" s="74"/>
      <c r="C56" s="74"/>
      <c r="E56" s="65"/>
      <c r="F56" s="74"/>
      <c r="G56" s="74"/>
      <c r="H56" s="74"/>
      <c r="I56" s="64"/>
      <c r="J56" s="65"/>
      <c r="K56" s="65"/>
      <c r="L56" s="75" t="str">
        <f>IF(H54&gt;H55,G54,IF(H54&lt;H55,G55,IF(H54=H55,"")))</f>
        <v>Falk, Dorothee</v>
      </c>
      <c r="M56" s="77"/>
      <c r="N56" s="231">
        <v>24</v>
      </c>
      <c r="O56" s="66"/>
      <c r="P56" s="78"/>
      <c r="Q56" s="74"/>
      <c r="R56" s="74"/>
      <c r="S56" s="64"/>
      <c r="T56" s="74"/>
    </row>
    <row r="57" spans="1:20" ht="15" customHeight="1" thickBot="1">
      <c r="A57" s="75">
        <v>7</v>
      </c>
      <c r="B57" s="75" t="str">
        <f>IF(C29&lt;C30,B29,IF(C29&gt;C30,B30,IF(C29=C30,"")))</f>
        <v>-----</v>
      </c>
      <c r="C57" s="77"/>
      <c r="D57" s="231">
        <v>16</v>
      </c>
      <c r="E57" s="66"/>
      <c r="F57" s="78"/>
      <c r="G57" s="74"/>
      <c r="H57" s="74"/>
      <c r="I57" s="64"/>
      <c r="J57" s="65"/>
      <c r="K57" s="65"/>
      <c r="L57" s="75" t="str">
        <f>IF(H58&gt;H59,G58,IF(H58&lt;H59,G59,IF(H58=H59,"")))</f>
        <v>Ringwald, Elke</v>
      </c>
      <c r="M57" s="77" t="s">
        <v>166</v>
      </c>
      <c r="N57" s="232"/>
      <c r="O57" s="65"/>
      <c r="P57" s="89"/>
      <c r="Q57" s="165" t="str">
        <f>IF(M56&gt;M57,L56,IF(M56&lt;M57,L57,IF(M56=M57,"")))</f>
        <v>Ringwald, Elke</v>
      </c>
      <c r="R57" s="77" t="s">
        <v>166</v>
      </c>
      <c r="S57" s="231">
        <v>26</v>
      </c>
      <c r="T57" s="172" t="str">
        <f>IF(R57&gt;R58,Q57,IF(R57&lt;R58,Q58,IF(R57=R58,"")))</f>
        <v>Ringwald, Elke</v>
      </c>
    </row>
    <row r="58" spans="1:20" ht="15" customHeight="1" thickBot="1">
      <c r="A58" s="75">
        <v>8</v>
      </c>
      <c r="B58" s="75" t="str">
        <f>IF(C33&lt;C34,B33,IF(C33&gt;C34,B34,IF(C33=C34,"")))</f>
        <v>-----</v>
      </c>
      <c r="C58" s="77"/>
      <c r="D58" s="232"/>
      <c r="E58" s="65"/>
      <c r="F58" s="74"/>
      <c r="G58" s="75">
        <f>IF(C57&gt;C58,B57,IF(C57&lt;C58,B58,IF(C57=C58,"")))</f>
      </c>
      <c r="H58" s="77"/>
      <c r="I58" s="231">
        <v>20</v>
      </c>
      <c r="J58" s="66"/>
      <c r="K58" s="84"/>
      <c r="L58" s="74"/>
      <c r="M58" s="74"/>
      <c r="N58" s="64"/>
      <c r="O58" s="65"/>
      <c r="P58" s="90">
        <v>22</v>
      </c>
      <c r="Q58" s="165" t="str">
        <f>IF(M24&lt;M31,L24,IF(M24&gt;M31,L31,IF(M24=M31,"")))</f>
        <v>Pörs, Frizzi</v>
      </c>
      <c r="R58" s="77"/>
      <c r="S58" s="232"/>
      <c r="T58" s="82" t="s">
        <v>29</v>
      </c>
    </row>
    <row r="59" spans="1:20" ht="15" customHeight="1" thickBot="1">
      <c r="A59" s="74"/>
      <c r="B59" s="74"/>
      <c r="C59" s="74"/>
      <c r="E59" s="65"/>
      <c r="F59" s="75">
        <v>10</v>
      </c>
      <c r="G59" s="75" t="str">
        <f>IF(H14&lt;H17,G14,IF(H14&gt;H17,G17,IF(H14=H17,"")))</f>
        <v>Ringwald, Elke</v>
      </c>
      <c r="H59" s="77" t="s">
        <v>166</v>
      </c>
      <c r="I59" s="232"/>
      <c r="J59" s="88"/>
      <c r="K59" s="85"/>
      <c r="L59" s="74"/>
      <c r="M59" s="74"/>
      <c r="N59" s="64"/>
      <c r="O59" s="65"/>
      <c r="P59" s="74"/>
      <c r="Q59" s="74"/>
      <c r="R59" s="74"/>
      <c r="S59" s="64"/>
      <c r="T59" s="74"/>
    </row>
  </sheetData>
  <mergeCells count="39">
    <mergeCell ref="Q33:R33"/>
    <mergeCell ref="S33:T33"/>
    <mergeCell ref="Q34:R34"/>
    <mergeCell ref="S34:T34"/>
    <mergeCell ref="Q31:R31"/>
    <mergeCell ref="S31:T31"/>
    <mergeCell ref="Q32:R32"/>
    <mergeCell ref="S32:T32"/>
    <mergeCell ref="P5:T6"/>
    <mergeCell ref="D43:D44"/>
    <mergeCell ref="I44:I45"/>
    <mergeCell ref="N46:N47"/>
    <mergeCell ref="D47:D48"/>
    <mergeCell ref="S47:S48"/>
    <mergeCell ref="I48:I49"/>
    <mergeCell ref="G40:N41"/>
    <mergeCell ref="I31:I32"/>
    <mergeCell ref="D33:D34"/>
    <mergeCell ref="D5:D6"/>
    <mergeCell ref="I7:I8"/>
    <mergeCell ref="D9:D10"/>
    <mergeCell ref="N11:N12"/>
    <mergeCell ref="S19:S20"/>
    <mergeCell ref="D21:D22"/>
    <mergeCell ref="P30:T30"/>
    <mergeCell ref="D13:D14"/>
    <mergeCell ref="I15:I16"/>
    <mergeCell ref="D17:D18"/>
    <mergeCell ref="I23:I24"/>
    <mergeCell ref="P7:T7"/>
    <mergeCell ref="S57:S58"/>
    <mergeCell ref="I58:I59"/>
    <mergeCell ref="D53:D54"/>
    <mergeCell ref="I54:I55"/>
    <mergeCell ref="N56:N57"/>
    <mergeCell ref="D57:D58"/>
    <mergeCell ref="D25:D26"/>
    <mergeCell ref="N27:N28"/>
    <mergeCell ref="D29:D30"/>
  </mergeCells>
  <printOptions/>
  <pageMargins left="0.393700787401575" right="0.34" top="0.393700787401575" bottom="0.393700787401575" header="0.196850393700787" footer="0.196850393700787"/>
  <pageSetup fitToHeight="2" fitToWidth="1" horizontalDpi="600" verticalDpi="600" orientation="landscape" paperSize="9" scale="98" r:id="rId1"/>
  <headerFooter alignWithMargins="0">
    <oddFooter>&amp;L&amp;6&amp;F/&amp;A;
Stand: &amp;D; &amp;T&amp;C&amp;12Listenführung: ____________________&amp;R&amp;6Seite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V5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7109375" style="91" customWidth="1"/>
    <col min="2" max="2" width="17.7109375" style="91" customWidth="1"/>
    <col min="3" max="3" width="2.7109375" style="91" customWidth="1"/>
    <col min="4" max="4" width="6.7109375" style="64" customWidth="1"/>
    <col min="5" max="6" width="2.7109375" style="91" customWidth="1"/>
    <col min="7" max="7" width="17.7109375" style="91" customWidth="1"/>
    <col min="8" max="8" width="2.7109375" style="91" customWidth="1"/>
    <col min="9" max="9" width="6.7109375" style="2" customWidth="1"/>
    <col min="10" max="11" width="2.7109375" style="91" customWidth="1"/>
    <col min="12" max="12" width="17.7109375" style="91" customWidth="1"/>
    <col min="13" max="13" width="2.7109375" style="91" customWidth="1"/>
    <col min="14" max="14" width="6.7109375" style="6" customWidth="1"/>
    <col min="15" max="16" width="2.7109375" style="91" customWidth="1"/>
    <col min="17" max="17" width="17.7109375" style="91" customWidth="1"/>
    <col min="18" max="18" width="2.7109375" style="91" customWidth="1"/>
    <col min="19" max="19" width="6.7109375" style="6" customWidth="1"/>
    <col min="20" max="20" width="15.28125" style="91" customWidth="1"/>
    <col min="21" max="252" width="0" style="6" hidden="1" customWidth="1"/>
    <col min="253" max="253" width="0.9921875" style="6" customWidth="1"/>
    <col min="254" max="254" width="2.421875" style="6" customWidth="1"/>
    <col min="255" max="255" width="4.140625" style="6" customWidth="1"/>
    <col min="256" max="16384" width="5.8515625" style="6" customWidth="1"/>
  </cols>
  <sheetData>
    <row r="1" spans="1:20" ht="25.5">
      <c r="A1" s="119" t="str">
        <f>'Eing Turn-dat'!E1</f>
        <v>Wolfgang-Welz-Gedächtnisturnier 2002 Frauen U19</v>
      </c>
      <c r="S1" s="149" t="str">
        <f>"Ort: "</f>
        <v>Ort: </v>
      </c>
      <c r="T1" s="6" t="str">
        <f>'Eing Turn-dat'!$B$3</f>
        <v>Mannheim</v>
      </c>
    </row>
    <row r="2" spans="19:20" ht="25.5">
      <c r="S2" s="149" t="str">
        <f>"Datum: "</f>
        <v>Datum: </v>
      </c>
      <c r="T2" s="58">
        <f>'Eing Turn-dat'!$D$3</f>
        <v>37569</v>
      </c>
    </row>
    <row r="3" ht="7.5" customHeight="1"/>
    <row r="4" spans="1:20" ht="7.5" customHeight="1" thickBot="1">
      <c r="A4" s="74"/>
      <c r="B4" s="74"/>
      <c r="C4" s="74"/>
      <c r="E4" s="65"/>
      <c r="F4" s="74"/>
      <c r="G4" s="74"/>
      <c r="H4" s="74"/>
      <c r="I4" s="64"/>
      <c r="J4" s="65"/>
      <c r="K4" s="65"/>
      <c r="L4" s="74"/>
      <c r="M4" s="74"/>
      <c r="N4" s="64"/>
      <c r="O4" s="6"/>
      <c r="P4" s="6"/>
      <c r="Q4" s="6"/>
      <c r="R4" s="6"/>
      <c r="T4" s="6"/>
    </row>
    <row r="5" spans="1:22" ht="15" customHeight="1" thickBot="1">
      <c r="A5" s="75">
        <v>1</v>
      </c>
      <c r="B5" s="172" t="str">
        <f>IF(AND(($U$5&gt;6),($U$5&lt;17),('Eing Turn-dat'!L9&lt;&gt;0)),'Eing Turn-dat'!L9,"-----")</f>
        <v>Köpke, Virginia</v>
      </c>
      <c r="C5" s="77"/>
      <c r="D5" s="239">
        <v>1</v>
      </c>
      <c r="E5" s="66"/>
      <c r="F5" s="78"/>
      <c r="G5" s="74"/>
      <c r="H5" s="74"/>
      <c r="I5" s="64"/>
      <c r="J5" s="65"/>
      <c r="K5" s="65"/>
      <c r="L5" s="74"/>
      <c r="M5" s="74"/>
      <c r="N5" s="64"/>
      <c r="O5" s="65"/>
      <c r="P5" s="241" t="str">
        <f>"Gewichtsklasse: "&amp;'Eing Turn-dat'!G2&amp;" kg"</f>
        <v>Gewichtsklasse: -52 kg</v>
      </c>
      <c r="Q5" s="242"/>
      <c r="R5" s="242"/>
      <c r="S5" s="242"/>
      <c r="T5" s="243"/>
      <c r="U5" s="6">
        <f>'Eing Turn-dat'!M75</f>
        <v>16</v>
      </c>
      <c r="V5" s="6" t="str">
        <f>"=Kämpferanzahl"</f>
        <v>=Kämpferanzahl</v>
      </c>
    </row>
    <row r="6" spans="1:20" ht="15" customHeight="1" thickBot="1">
      <c r="A6" s="75">
        <v>9</v>
      </c>
      <c r="B6" s="172" t="str">
        <f>IF(AND(($U$5&gt;6),($U$5&lt;17),('Eing Turn-dat'!L17&lt;&gt;0)),'Eing Turn-dat'!L17,"-----")</f>
        <v>Discher, Miriam</v>
      </c>
      <c r="C6" s="77" t="s">
        <v>166</v>
      </c>
      <c r="D6" s="240"/>
      <c r="E6" s="65"/>
      <c r="F6" s="74"/>
      <c r="G6" s="75" t="str">
        <f>IF(C5&gt;C6,B5,IF(C5&lt;C6,B6,IF(C5=C6,"")))</f>
        <v>Discher, Miriam</v>
      </c>
      <c r="H6" s="79" t="s">
        <v>166</v>
      </c>
      <c r="I6" s="67"/>
      <c r="J6" s="81"/>
      <c r="K6" s="65"/>
      <c r="L6" s="74"/>
      <c r="M6" s="74"/>
      <c r="N6" s="64"/>
      <c r="O6" s="65"/>
      <c r="P6" s="244"/>
      <c r="Q6" s="245"/>
      <c r="R6" s="245"/>
      <c r="S6" s="245"/>
      <c r="T6" s="246"/>
    </row>
    <row r="7" spans="1:20" ht="15" customHeight="1" thickBot="1">
      <c r="A7" s="76"/>
      <c r="B7" s="76"/>
      <c r="C7" s="76"/>
      <c r="D7" s="68"/>
      <c r="E7" s="65"/>
      <c r="F7" s="74"/>
      <c r="G7" s="74"/>
      <c r="H7" s="74"/>
      <c r="I7" s="235">
        <v>9</v>
      </c>
      <c r="J7" s="66"/>
      <c r="K7" s="70"/>
      <c r="L7" s="74"/>
      <c r="M7" s="74"/>
      <c r="N7" s="64"/>
      <c r="O7" s="65"/>
      <c r="P7" s="228" t="str">
        <f>"Anzahl der Kämpfer : "&amp;U5</f>
        <v>Anzahl der Kämpfer : 16</v>
      </c>
      <c r="Q7" s="229"/>
      <c r="R7" s="229"/>
      <c r="S7" s="229"/>
      <c r="T7" s="230"/>
    </row>
    <row r="8" spans="1:20" ht="15" customHeight="1" thickBot="1">
      <c r="A8" s="74"/>
      <c r="B8" s="74"/>
      <c r="C8" s="74"/>
      <c r="E8" s="65"/>
      <c r="F8" s="74"/>
      <c r="G8" s="74"/>
      <c r="H8" s="74"/>
      <c r="I8" s="235"/>
      <c r="J8" s="81"/>
      <c r="K8" s="65"/>
      <c r="L8" s="75" t="str">
        <f>IF(H6&gt;H9,G6,IF(H6&lt;H9,G9,IF(H6=H9,"")))</f>
        <v>Discher, Miriam</v>
      </c>
      <c r="M8" s="79" t="s">
        <v>166</v>
      </c>
      <c r="N8" s="67"/>
      <c r="O8" s="65"/>
      <c r="P8" s="74"/>
      <c r="Q8" s="74"/>
      <c r="R8" s="74"/>
      <c r="S8" s="64"/>
      <c r="T8" s="74"/>
    </row>
    <row r="9" spans="1:20" ht="15" customHeight="1" thickBot="1">
      <c r="A9" s="75">
        <v>5</v>
      </c>
      <c r="B9" s="172" t="str">
        <f>IF(AND(($U$5&gt;6),($U$5&lt;17),('Eing Turn-dat'!L13&lt;&gt;0)),'Eing Turn-dat'!L13,"-----")</f>
        <v>Ansorge, Wiebke</v>
      </c>
      <c r="C9" s="77"/>
      <c r="D9" s="233">
        <v>2</v>
      </c>
      <c r="E9" s="70"/>
      <c r="F9" s="78"/>
      <c r="G9" s="75" t="str">
        <f>IF(C9&gt;C10,B9,IF(C9&lt;C10,B10,IF(C9=C10,"")))</f>
        <v>Heckmann, Irina</v>
      </c>
      <c r="H9" s="79"/>
      <c r="I9" s="71"/>
      <c r="J9" s="81"/>
      <c r="K9" s="65"/>
      <c r="L9" s="74"/>
      <c r="M9" s="74"/>
      <c r="N9" s="72"/>
      <c r="O9" s="65"/>
      <c r="P9" s="74"/>
      <c r="Q9" s="74"/>
      <c r="R9" s="74"/>
      <c r="S9" s="64"/>
      <c r="T9" s="74"/>
    </row>
    <row r="10" spans="1:20" ht="15" customHeight="1" thickBot="1">
      <c r="A10" s="75">
        <v>13</v>
      </c>
      <c r="B10" s="172" t="str">
        <f>IF(AND(($U$5&gt;6),($U$5&lt;17),('Eing Turn-dat'!L21&lt;&gt;0)),'Eing Turn-dat'!L21,"-----")</f>
        <v>Heckmann, Irina</v>
      </c>
      <c r="C10" s="77" t="s">
        <v>166</v>
      </c>
      <c r="D10" s="234"/>
      <c r="E10" s="65"/>
      <c r="F10" s="74"/>
      <c r="G10" s="74"/>
      <c r="H10" s="74"/>
      <c r="I10" s="64"/>
      <c r="J10" s="65"/>
      <c r="K10" s="65"/>
      <c r="L10" s="74"/>
      <c r="M10" s="74"/>
      <c r="N10" s="72"/>
      <c r="O10" s="65"/>
      <c r="P10" s="74"/>
      <c r="Q10" s="74"/>
      <c r="R10" s="74"/>
      <c r="S10" s="64"/>
      <c r="T10" s="74"/>
    </row>
    <row r="11" spans="1:20" ht="15" customHeight="1" thickBot="1">
      <c r="A11" s="76"/>
      <c r="B11" s="76"/>
      <c r="C11" s="76"/>
      <c r="D11" s="68"/>
      <c r="E11" s="65"/>
      <c r="F11" s="74"/>
      <c r="G11" s="74"/>
      <c r="H11" s="74"/>
      <c r="I11" s="64"/>
      <c r="J11" s="65"/>
      <c r="K11" s="65"/>
      <c r="L11" s="74"/>
      <c r="M11" s="74"/>
      <c r="N11" s="235">
        <v>21</v>
      </c>
      <c r="O11" s="66"/>
      <c r="P11" s="78"/>
      <c r="Q11" s="74"/>
      <c r="R11" s="74"/>
      <c r="S11" s="64"/>
      <c r="T11" s="74"/>
    </row>
    <row r="12" spans="1:20" ht="15" customHeight="1" thickBot="1">
      <c r="A12" s="74"/>
      <c r="B12" s="74"/>
      <c r="C12" s="74"/>
      <c r="E12" s="65"/>
      <c r="F12" s="74"/>
      <c r="G12" s="74"/>
      <c r="H12" s="74"/>
      <c r="I12" s="64"/>
      <c r="J12" s="65"/>
      <c r="K12" s="65"/>
      <c r="L12" s="74"/>
      <c r="M12" s="74"/>
      <c r="N12" s="235"/>
      <c r="O12" s="65"/>
      <c r="P12" s="74"/>
      <c r="Q12" s="165" t="str">
        <f>IF(M8&gt;M15,L8,IF(M8&lt;M15,L15,IF(M8=M15,"")))</f>
        <v>Discher, Miriam</v>
      </c>
      <c r="R12" s="79"/>
      <c r="S12" s="67"/>
      <c r="T12" s="74"/>
    </row>
    <row r="13" spans="1:20" ht="15" customHeight="1" thickBot="1">
      <c r="A13" s="75">
        <v>3</v>
      </c>
      <c r="B13" s="172" t="str">
        <f>IF(AND(($U$5&gt;6),($U$5&lt;17),('Eing Turn-dat'!L11&lt;&gt;0)),'Eing Turn-dat'!L11,"-----")</f>
        <v>Beuchert, Elena</v>
      </c>
      <c r="C13" s="77"/>
      <c r="D13" s="233">
        <v>3</v>
      </c>
      <c r="E13" s="70"/>
      <c r="F13" s="78"/>
      <c r="G13" s="74"/>
      <c r="H13" s="74"/>
      <c r="I13" s="64"/>
      <c r="J13" s="65"/>
      <c r="K13" s="65"/>
      <c r="L13" s="74"/>
      <c r="M13" s="74"/>
      <c r="N13" s="72"/>
      <c r="O13" s="65"/>
      <c r="P13" s="74"/>
      <c r="Q13" s="74"/>
      <c r="R13" s="74"/>
      <c r="S13" s="72"/>
      <c r="T13" s="74"/>
    </row>
    <row r="14" spans="1:20" ht="15" customHeight="1" thickBot="1">
      <c r="A14" s="75">
        <v>11</v>
      </c>
      <c r="B14" s="172" t="str">
        <f>IF(AND(($U$5&gt;6),($U$5&lt;17),('Eing Turn-dat'!L19&lt;&gt;0)),'Eing Turn-dat'!L19,"-----")</f>
        <v>Bak, Julia</v>
      </c>
      <c r="C14" s="77" t="s">
        <v>166</v>
      </c>
      <c r="D14" s="234"/>
      <c r="E14" s="65"/>
      <c r="F14" s="74"/>
      <c r="G14" s="75" t="str">
        <f>IF(C13&gt;C14,B13,IF(C13&lt;C14,B14,IF(C13=C14,"")))</f>
        <v>Bak, Julia</v>
      </c>
      <c r="H14" s="79"/>
      <c r="I14" s="67"/>
      <c r="J14" s="81"/>
      <c r="K14" s="65"/>
      <c r="L14" s="74"/>
      <c r="M14" s="74"/>
      <c r="N14" s="72"/>
      <c r="O14" s="65"/>
      <c r="P14" s="74"/>
      <c r="Q14" s="74"/>
      <c r="R14" s="74"/>
      <c r="S14" s="72"/>
      <c r="T14" s="74"/>
    </row>
    <row r="15" spans="1:20" ht="15" customHeight="1" thickBot="1">
      <c r="A15" s="76"/>
      <c r="B15" s="76"/>
      <c r="C15" s="76"/>
      <c r="D15" s="68"/>
      <c r="E15" s="65"/>
      <c r="F15" s="74"/>
      <c r="G15" s="74"/>
      <c r="H15" s="74"/>
      <c r="I15" s="235">
        <v>10</v>
      </c>
      <c r="J15" s="66"/>
      <c r="K15" s="73"/>
      <c r="L15" s="75" t="str">
        <f>IF(H14&gt;H17,G14,IF(H14&lt;H17,G17,IF(H14=H17,"")))</f>
        <v>Wrabetz, Mareen</v>
      </c>
      <c r="M15" s="79"/>
      <c r="N15" s="71"/>
      <c r="O15" s="65"/>
      <c r="P15" s="74"/>
      <c r="Q15" s="74"/>
      <c r="R15" s="74"/>
      <c r="S15" s="72"/>
      <c r="T15" s="74"/>
    </row>
    <row r="16" spans="1:20" ht="15" customHeight="1" thickBot="1">
      <c r="A16" s="74"/>
      <c r="B16" s="74"/>
      <c r="C16" s="74"/>
      <c r="E16" s="65"/>
      <c r="F16" s="74"/>
      <c r="G16" s="74"/>
      <c r="H16" s="74"/>
      <c r="I16" s="235"/>
      <c r="J16" s="81"/>
      <c r="K16" s="65"/>
      <c r="L16" s="74"/>
      <c r="M16" s="74"/>
      <c r="N16" s="64"/>
      <c r="O16" s="65"/>
      <c r="P16" s="74"/>
      <c r="Q16" s="74"/>
      <c r="R16" s="74"/>
      <c r="S16" s="72"/>
      <c r="T16" s="74"/>
    </row>
    <row r="17" spans="1:20" ht="15" customHeight="1" thickBot="1">
      <c r="A17" s="75">
        <v>7</v>
      </c>
      <c r="B17" s="172" t="str">
        <f>IF(AND(($U$5&gt;6),($U$5&lt;17),('Eing Turn-dat'!L15&lt;&gt;0)),'Eing Turn-dat'!L15,"-----")</f>
        <v>Wrabetz, Mareen</v>
      </c>
      <c r="C17" s="77" t="s">
        <v>166</v>
      </c>
      <c r="D17" s="233">
        <v>4</v>
      </c>
      <c r="E17" s="70"/>
      <c r="F17" s="78"/>
      <c r="G17" s="75" t="str">
        <f>IF(C17&gt;C18,B17,IF(C17&lt;C18,B18,IF(C17=C18,"")))</f>
        <v>Wrabetz, Mareen</v>
      </c>
      <c r="H17" s="79" t="s">
        <v>166</v>
      </c>
      <c r="I17" s="71"/>
      <c r="J17" s="81"/>
      <c r="K17" s="65"/>
      <c r="L17" s="74"/>
      <c r="M17" s="74"/>
      <c r="N17" s="64"/>
      <c r="O17" s="65"/>
      <c r="P17" s="74"/>
      <c r="Q17" s="74"/>
      <c r="R17" s="74"/>
      <c r="S17" s="72"/>
      <c r="T17" s="74"/>
    </row>
    <row r="18" spans="1:20" ht="15" customHeight="1" thickBot="1">
      <c r="A18" s="75">
        <v>15</v>
      </c>
      <c r="B18" s="172" t="str">
        <f>IF(AND(($U$5&gt;6),($U$5&lt;17),('Eing Turn-dat'!L23&lt;&gt;0)),'Eing Turn-dat'!L23,"-----")</f>
        <v>Vogel, Thea</v>
      </c>
      <c r="C18" s="77"/>
      <c r="D18" s="234"/>
      <c r="E18" s="65"/>
      <c r="F18" s="74"/>
      <c r="G18" s="74"/>
      <c r="H18" s="74"/>
      <c r="I18" s="64"/>
      <c r="J18" s="65"/>
      <c r="K18" s="65"/>
      <c r="L18" s="74"/>
      <c r="M18" s="74"/>
      <c r="N18" s="64"/>
      <c r="O18" s="65"/>
      <c r="P18" s="74"/>
      <c r="Q18" s="74"/>
      <c r="R18" s="74"/>
      <c r="S18" s="72"/>
      <c r="T18" s="74"/>
    </row>
    <row r="19" spans="1:20" ht="15" customHeight="1" thickBot="1">
      <c r="A19" s="76"/>
      <c r="B19" s="76"/>
      <c r="C19" s="76"/>
      <c r="D19" s="68"/>
      <c r="E19" s="65"/>
      <c r="F19" s="74"/>
      <c r="G19" s="74"/>
      <c r="H19" s="74"/>
      <c r="I19" s="64"/>
      <c r="J19" s="65"/>
      <c r="K19" s="65"/>
      <c r="L19" s="74"/>
      <c r="M19" s="74"/>
      <c r="N19" s="64"/>
      <c r="O19" s="65"/>
      <c r="P19" s="74"/>
      <c r="Q19" s="74"/>
      <c r="R19" s="74"/>
      <c r="S19" s="235">
        <v>27</v>
      </c>
      <c r="T19" s="172" t="str">
        <f>IF(R12&gt;R27,Q12,IF(R12&lt;R27,Q27,IF(R12=R27,"")))</f>
        <v>Völckers, Meike</v>
      </c>
    </row>
    <row r="20" spans="1:20" ht="15" customHeight="1" thickBot="1">
      <c r="A20" s="74"/>
      <c r="B20" s="74"/>
      <c r="C20" s="74"/>
      <c r="E20" s="65"/>
      <c r="F20" s="74"/>
      <c r="G20" s="74"/>
      <c r="H20" s="74"/>
      <c r="I20" s="64"/>
      <c r="J20" s="65"/>
      <c r="K20" s="65"/>
      <c r="L20" s="74"/>
      <c r="M20" s="74"/>
      <c r="N20" s="64"/>
      <c r="O20" s="65"/>
      <c r="P20" s="74"/>
      <c r="Q20" s="74" t="s">
        <v>31</v>
      </c>
      <c r="R20" s="74"/>
      <c r="S20" s="235"/>
      <c r="T20" s="82" t="s">
        <v>27</v>
      </c>
    </row>
    <row r="21" spans="1:20" ht="15" customHeight="1" thickBot="1">
      <c r="A21" s="75">
        <v>2</v>
      </c>
      <c r="B21" s="172" t="str">
        <f>IF(AND(($U$5&gt;6),($U$5&lt;17),('Eing Turn-dat'!L10&lt;&gt;0)),'Eing Turn-dat'!L10,"-----")</f>
        <v>Bügel, Franziska</v>
      </c>
      <c r="C21" s="77"/>
      <c r="D21" s="233">
        <v>5</v>
      </c>
      <c r="E21" s="70"/>
      <c r="F21" s="78"/>
      <c r="G21" s="74"/>
      <c r="H21" s="80"/>
      <c r="I21" s="64"/>
      <c r="J21" s="65"/>
      <c r="K21" s="65"/>
      <c r="L21" s="74"/>
      <c r="M21" s="74"/>
      <c r="N21" s="64"/>
      <c r="O21" s="65"/>
      <c r="P21" s="74"/>
      <c r="Q21" s="74"/>
      <c r="R21" s="74"/>
      <c r="S21" s="72"/>
      <c r="T21" s="74"/>
    </row>
    <row r="22" spans="1:20" ht="15" customHeight="1" thickBot="1">
      <c r="A22" s="75">
        <v>10</v>
      </c>
      <c r="B22" s="172" t="str">
        <f>IF(AND(($U$5&gt;6),($U$5&lt;17),('Eing Turn-dat'!L18&lt;&gt;0)),'Eing Turn-dat'!L18,"-----")</f>
        <v>Kretschmar, Sabrina</v>
      </c>
      <c r="C22" s="77" t="s">
        <v>166</v>
      </c>
      <c r="D22" s="234"/>
      <c r="E22" s="65"/>
      <c r="F22" s="74"/>
      <c r="G22" s="75" t="str">
        <f>IF(C21&gt;C22,B21,IF(C21&lt;C22,B22,IF(C21=C22,"")))</f>
        <v>Kretschmar, Sabrina</v>
      </c>
      <c r="H22" s="79" t="s">
        <v>166</v>
      </c>
      <c r="I22" s="67"/>
      <c r="J22" s="81"/>
      <c r="K22" s="65"/>
      <c r="L22" s="74"/>
      <c r="M22" s="74"/>
      <c r="N22" s="64"/>
      <c r="O22" s="65"/>
      <c r="P22" s="74"/>
      <c r="Q22" s="74"/>
      <c r="R22" s="74"/>
      <c r="S22" s="72"/>
      <c r="T22" s="172" t="str">
        <f>IF(R12&gt;R27,Q27,IF(R12&lt;R27,Q12,IF(R12=R27,"")))</f>
        <v>Discher, Miriam</v>
      </c>
    </row>
    <row r="23" spans="1:20" ht="15" customHeight="1" thickBot="1">
      <c r="A23" s="76"/>
      <c r="B23" s="76"/>
      <c r="C23" s="76"/>
      <c r="D23" s="68"/>
      <c r="E23" s="65"/>
      <c r="F23" s="74"/>
      <c r="G23" s="74"/>
      <c r="H23" s="74"/>
      <c r="I23" s="235">
        <v>11</v>
      </c>
      <c r="J23" s="66"/>
      <c r="K23" s="70"/>
      <c r="L23" s="74"/>
      <c r="M23" s="74"/>
      <c r="N23" s="64"/>
      <c r="O23" s="65"/>
      <c r="P23" s="74"/>
      <c r="Q23" s="74"/>
      <c r="R23" s="74"/>
      <c r="S23" s="72"/>
      <c r="T23" s="82" t="s">
        <v>19</v>
      </c>
    </row>
    <row r="24" spans="1:20" ht="15" customHeight="1" thickBot="1">
      <c r="A24" s="74"/>
      <c r="B24" s="74"/>
      <c r="C24" s="74"/>
      <c r="E24" s="65"/>
      <c r="F24" s="74"/>
      <c r="G24" s="74"/>
      <c r="H24" s="74"/>
      <c r="I24" s="235"/>
      <c r="J24" s="81"/>
      <c r="K24" s="65"/>
      <c r="L24" s="75" t="str">
        <f>IF(H22&gt;H25,G22,IF(H22&lt;H25,G25,IF(H22=H25,"")))</f>
        <v>Kretschmar, Sabrina</v>
      </c>
      <c r="M24" s="79"/>
      <c r="N24" s="67"/>
      <c r="O24" s="65"/>
      <c r="P24" s="74"/>
      <c r="Q24" s="74"/>
      <c r="R24" s="74"/>
      <c r="S24" s="72"/>
      <c r="T24" s="74"/>
    </row>
    <row r="25" spans="1:20" ht="15" customHeight="1" thickBot="1">
      <c r="A25" s="75">
        <v>6</v>
      </c>
      <c r="B25" s="172" t="str">
        <f>IF(AND(($U$5&gt;6),($U$5&lt;17),('Eing Turn-dat'!L14&lt;&gt;0)),'Eing Turn-dat'!L14,"-----")</f>
        <v>Sonnenschein, Sarah</v>
      </c>
      <c r="C25" s="77"/>
      <c r="D25" s="233">
        <v>6</v>
      </c>
      <c r="E25" s="70"/>
      <c r="F25" s="78"/>
      <c r="G25" s="75" t="str">
        <f>IF(C25&gt;C26,B25,IF(C25&lt;C26,B26,IF(C25=C26,"")))</f>
        <v>Schultze, Jessica</v>
      </c>
      <c r="H25" s="79"/>
      <c r="I25" s="71"/>
      <c r="J25" s="81"/>
      <c r="K25" s="65"/>
      <c r="L25" s="74"/>
      <c r="M25" s="74"/>
      <c r="N25" s="72"/>
      <c r="O25" s="65"/>
      <c r="P25" s="74"/>
      <c r="Q25" s="74"/>
      <c r="R25" s="74"/>
      <c r="S25" s="72"/>
      <c r="T25" s="74"/>
    </row>
    <row r="26" spans="1:20" ht="15" customHeight="1" thickBot="1">
      <c r="A26" s="75">
        <v>14</v>
      </c>
      <c r="B26" s="172" t="str">
        <f>IF(AND(($U$5&gt;6),($U$5&lt;17),('Eing Turn-dat'!L22&lt;&gt;0)),'Eing Turn-dat'!L22,"-----")</f>
        <v>Schultze, Jessica</v>
      </c>
      <c r="C26" s="77" t="s">
        <v>166</v>
      </c>
      <c r="D26" s="234"/>
      <c r="E26" s="65"/>
      <c r="F26" s="74"/>
      <c r="G26" s="74"/>
      <c r="H26" s="74"/>
      <c r="I26" s="64"/>
      <c r="J26" s="65"/>
      <c r="K26" s="65"/>
      <c r="L26" s="74"/>
      <c r="M26" s="74"/>
      <c r="N26" s="72"/>
      <c r="O26" s="65"/>
      <c r="P26" s="74"/>
      <c r="Q26" s="74"/>
      <c r="R26" s="74"/>
      <c r="S26" s="72"/>
      <c r="T26" s="74"/>
    </row>
    <row r="27" spans="1:20" ht="15" customHeight="1" thickBot="1">
      <c r="A27" s="76"/>
      <c r="B27" s="76"/>
      <c r="C27" s="76"/>
      <c r="D27" s="68"/>
      <c r="E27" s="65"/>
      <c r="F27" s="74"/>
      <c r="G27" s="74"/>
      <c r="H27" s="74"/>
      <c r="I27" s="64"/>
      <c r="J27" s="65"/>
      <c r="K27" s="65"/>
      <c r="L27" s="74"/>
      <c r="M27" s="74"/>
      <c r="N27" s="235">
        <v>22</v>
      </c>
      <c r="O27" s="66"/>
      <c r="P27" s="78"/>
      <c r="Q27" s="165" t="str">
        <f>IF(M24&gt;M31,L24,IF(M24&lt;M31,L31,IF(M24=M31,"")))</f>
        <v>Völckers, Meike</v>
      </c>
      <c r="R27" s="79" t="s">
        <v>166</v>
      </c>
      <c r="S27" s="71"/>
      <c r="T27" s="74"/>
    </row>
    <row r="28" spans="1:20" ht="15" customHeight="1" thickBot="1">
      <c r="A28" s="74"/>
      <c r="B28" s="74"/>
      <c r="C28" s="74"/>
      <c r="E28" s="65"/>
      <c r="F28" s="74"/>
      <c r="G28" s="74"/>
      <c r="H28" s="74"/>
      <c r="I28" s="64"/>
      <c r="J28" s="65"/>
      <c r="K28" s="65"/>
      <c r="L28" s="74"/>
      <c r="M28" s="74"/>
      <c r="N28" s="235"/>
      <c r="O28" s="65"/>
      <c r="P28" s="74"/>
      <c r="Q28" s="74"/>
      <c r="R28" s="74"/>
      <c r="S28" s="64"/>
      <c r="T28" s="74"/>
    </row>
    <row r="29" spans="1:20" ht="15" customHeight="1" thickBot="1">
      <c r="A29" s="75">
        <v>4</v>
      </c>
      <c r="B29" s="172" t="str">
        <f>IF(AND(($U$5&gt;6),($U$5&lt;17),('Eing Turn-dat'!L12&lt;&gt;0)),'Eing Turn-dat'!L12,"-----")</f>
        <v>Rohrhirsch, Maria</v>
      </c>
      <c r="C29" s="77"/>
      <c r="D29" s="233">
        <v>7</v>
      </c>
      <c r="E29" s="70"/>
      <c r="F29" s="78"/>
      <c r="G29" s="74"/>
      <c r="H29" s="74"/>
      <c r="I29" s="64"/>
      <c r="J29" s="65"/>
      <c r="K29" s="65"/>
      <c r="L29" s="74"/>
      <c r="M29" s="74"/>
      <c r="N29" s="69"/>
      <c r="O29" s="65"/>
      <c r="P29" s="74"/>
      <c r="Q29" s="74"/>
      <c r="R29" s="74"/>
      <c r="S29" s="64"/>
      <c r="T29" s="74"/>
    </row>
    <row r="30" spans="1:20" ht="15" customHeight="1" thickBot="1">
      <c r="A30" s="75">
        <v>12</v>
      </c>
      <c r="B30" s="172" t="str">
        <f>IF(AND(($U$5&gt;6),($U$5&lt;17),('Eing Turn-dat'!L20&lt;&gt;0)),'Eing Turn-dat'!L20,"-----")</f>
        <v>Dorn, Katarina</v>
      </c>
      <c r="C30" s="77" t="s">
        <v>166</v>
      </c>
      <c r="D30" s="234"/>
      <c r="E30" s="65"/>
      <c r="F30" s="74"/>
      <c r="G30" s="75" t="str">
        <f>IF(C29&gt;C30,B29,IF(C29&lt;C30,B30,IF(C29=C30,"")))</f>
        <v>Dorn, Katarina</v>
      </c>
      <c r="H30" s="79"/>
      <c r="I30" s="67"/>
      <c r="J30" s="81"/>
      <c r="K30" s="65"/>
      <c r="L30" s="74"/>
      <c r="M30" s="74"/>
      <c r="N30" s="72"/>
      <c r="O30" s="65"/>
      <c r="P30" s="236" t="s">
        <v>28</v>
      </c>
      <c r="Q30" s="237"/>
      <c r="R30" s="237"/>
      <c r="S30" s="237"/>
      <c r="T30" s="238"/>
    </row>
    <row r="31" spans="1:20" ht="15" customHeight="1" thickBot="1">
      <c r="A31" s="76"/>
      <c r="B31" s="76"/>
      <c r="C31" s="76"/>
      <c r="D31" s="68"/>
      <c r="E31" s="65"/>
      <c r="F31" s="74"/>
      <c r="G31" s="74"/>
      <c r="H31" s="74"/>
      <c r="I31" s="235">
        <v>12</v>
      </c>
      <c r="J31" s="66"/>
      <c r="K31" s="73"/>
      <c r="L31" s="75" t="str">
        <f>IF(H30&gt;H33,G30,IF(H30&lt;H33,G33,IF(H30=H33,"")))</f>
        <v>Völckers, Meike</v>
      </c>
      <c r="M31" s="79" t="s">
        <v>166</v>
      </c>
      <c r="N31" s="71"/>
      <c r="O31" s="65"/>
      <c r="P31" s="120">
        <v>1</v>
      </c>
      <c r="Q31" s="254" t="str">
        <f>T19</f>
        <v>Völckers, Meike</v>
      </c>
      <c r="R31" s="255"/>
      <c r="S31" s="256" t="s">
        <v>69</v>
      </c>
      <c r="T31" s="257"/>
    </row>
    <row r="32" spans="1:20" ht="15" customHeight="1" thickBot="1">
      <c r="A32" s="74"/>
      <c r="B32" s="74"/>
      <c r="C32" s="74"/>
      <c r="E32" s="65"/>
      <c r="F32" s="74"/>
      <c r="G32" s="74"/>
      <c r="H32" s="74"/>
      <c r="I32" s="235"/>
      <c r="J32" s="81"/>
      <c r="K32" s="65"/>
      <c r="L32" s="74"/>
      <c r="M32" s="74"/>
      <c r="N32" s="64"/>
      <c r="O32" s="65"/>
      <c r="P32" s="121">
        <v>2</v>
      </c>
      <c r="Q32" s="258" t="str">
        <f>T22</f>
        <v>Discher, Miriam</v>
      </c>
      <c r="R32" s="259"/>
      <c r="S32" s="260" t="s">
        <v>155</v>
      </c>
      <c r="T32" s="261"/>
    </row>
    <row r="33" spans="1:20" ht="15" customHeight="1" thickBot="1">
      <c r="A33" s="75">
        <v>8</v>
      </c>
      <c r="B33" s="172" t="str">
        <f>IF(AND(($U$5&gt;6),($U$5&lt;17),('Eing Turn-dat'!L16&lt;&gt;0)),'Eing Turn-dat'!L16,"-----")</f>
        <v>Völckers, Meike</v>
      </c>
      <c r="C33" s="77" t="s">
        <v>166</v>
      </c>
      <c r="D33" s="233">
        <v>8</v>
      </c>
      <c r="E33" s="70"/>
      <c r="F33" s="78"/>
      <c r="G33" s="75" t="str">
        <f>IF(C33&gt;C34,B33,IF(C33&lt;C34,B34,IF(C33=C34,"")))</f>
        <v>Völckers, Meike</v>
      </c>
      <c r="H33" s="79" t="s">
        <v>166</v>
      </c>
      <c r="I33" s="71"/>
      <c r="J33" s="81"/>
      <c r="K33" s="65"/>
      <c r="L33" s="74"/>
      <c r="M33" s="74"/>
      <c r="N33" s="64"/>
      <c r="O33" s="65"/>
      <c r="P33" s="121">
        <v>3</v>
      </c>
      <c r="Q33" s="258" t="str">
        <f>T47</f>
        <v>Dorn, Katarina</v>
      </c>
      <c r="R33" s="259"/>
      <c r="S33" s="260" t="s">
        <v>93</v>
      </c>
      <c r="T33" s="261"/>
    </row>
    <row r="34" spans="1:20" ht="15" customHeight="1" thickBot="1">
      <c r="A34" s="75">
        <v>16</v>
      </c>
      <c r="B34" s="172" t="str">
        <f>IF(AND(($U$5&gt;6),($U$5&lt;17),('Eing Turn-dat'!L24&lt;&gt;0)),'Eing Turn-dat'!L24,"-----")</f>
        <v>Buber, Jasmin</v>
      </c>
      <c r="C34" s="77"/>
      <c r="D34" s="234"/>
      <c r="E34" s="65"/>
      <c r="F34" s="74"/>
      <c r="G34" s="74"/>
      <c r="H34" s="74"/>
      <c r="I34" s="64"/>
      <c r="J34" s="65"/>
      <c r="K34" s="65"/>
      <c r="L34" s="74"/>
      <c r="M34" s="74"/>
      <c r="N34" s="64"/>
      <c r="O34" s="65"/>
      <c r="P34" s="90">
        <v>3</v>
      </c>
      <c r="Q34" s="262" t="str">
        <f>T57</f>
        <v>Kretschmar, Sabrina</v>
      </c>
      <c r="R34" s="263"/>
      <c r="S34" s="264" t="s">
        <v>233</v>
      </c>
      <c r="T34" s="265"/>
    </row>
    <row r="35" spans="1:20" ht="15" customHeight="1">
      <c r="A35" s="76"/>
      <c r="B35" s="76"/>
      <c r="C35" s="76"/>
      <c r="D35" s="68"/>
      <c r="E35" s="65"/>
      <c r="F35" s="62"/>
      <c r="G35" s="63"/>
      <c r="H35" s="63"/>
      <c r="I35" s="64"/>
      <c r="J35" s="64"/>
      <c r="K35" s="65"/>
      <c r="L35" s="63"/>
      <c r="M35" s="63"/>
      <c r="N35" s="64"/>
      <c r="O35" s="65"/>
      <c r="P35" s="62"/>
      <c r="Q35" s="63"/>
      <c r="R35" s="63"/>
      <c r="S35" s="64"/>
      <c r="T35" s="63"/>
    </row>
    <row r="36" spans="1:20" ht="15" customHeight="1">
      <c r="A36" s="76"/>
      <c r="B36" s="76"/>
      <c r="C36" s="76"/>
      <c r="D36" s="68"/>
      <c r="E36" s="65"/>
      <c r="F36" s="62"/>
      <c r="G36" s="63"/>
      <c r="H36" s="63"/>
      <c r="I36" s="64"/>
      <c r="J36" s="64"/>
      <c r="K36" s="65"/>
      <c r="L36" s="63"/>
      <c r="M36" s="63"/>
      <c r="N36" s="64"/>
      <c r="O36" s="65"/>
      <c r="P36" s="62"/>
      <c r="Q36" s="63"/>
      <c r="R36" s="63"/>
      <c r="S36" s="64"/>
      <c r="T36" s="63"/>
    </row>
    <row r="37" spans="1:20" ht="25.5">
      <c r="A37" s="150" t="str">
        <f>A1</f>
        <v>Wolfgang-Welz-Gedächtnisturnier 2002 Frauen U19</v>
      </c>
      <c r="B37" s="151"/>
      <c r="C37" s="151"/>
      <c r="D37" s="152"/>
      <c r="E37" s="151"/>
      <c r="F37" s="151"/>
      <c r="G37" s="151"/>
      <c r="H37" s="151"/>
      <c r="I37" s="153"/>
      <c r="J37" s="151"/>
      <c r="K37" s="151"/>
      <c r="L37" s="151"/>
      <c r="M37" s="151"/>
      <c r="N37" s="154"/>
      <c r="O37" s="151"/>
      <c r="P37" s="151"/>
      <c r="Q37" s="151"/>
      <c r="R37" s="151"/>
      <c r="S37" s="155" t="str">
        <f>S1</f>
        <v>Ort: </v>
      </c>
      <c r="T37" s="154" t="str">
        <f>T1</f>
        <v>Mannheim</v>
      </c>
    </row>
    <row r="38" spans="1:20" ht="25.5">
      <c r="A38" s="151"/>
      <c r="B38" s="151"/>
      <c r="C38" s="151"/>
      <c r="D38" s="152"/>
      <c r="E38" s="151"/>
      <c r="F38" s="151"/>
      <c r="G38" s="151"/>
      <c r="H38" s="151"/>
      <c r="I38" s="153"/>
      <c r="J38" s="151"/>
      <c r="K38" s="151"/>
      <c r="L38" s="151"/>
      <c r="M38" s="151"/>
      <c r="N38" s="154"/>
      <c r="O38" s="151"/>
      <c r="P38" s="151"/>
      <c r="Q38" s="151"/>
      <c r="R38" s="151"/>
      <c r="S38" s="155" t="str">
        <f>S2</f>
        <v>Datum: </v>
      </c>
      <c r="T38" s="58">
        <f>T2</f>
        <v>37569</v>
      </c>
    </row>
    <row r="39" spans="1:20" ht="15" customHeight="1" thickBot="1">
      <c r="A39" s="76"/>
      <c r="B39" s="76"/>
      <c r="C39" s="76"/>
      <c r="D39" s="68"/>
      <c r="E39" s="65"/>
      <c r="F39" s="62"/>
      <c r="G39" s="63"/>
      <c r="H39" s="63"/>
      <c r="I39" s="64"/>
      <c r="J39" s="64"/>
      <c r="K39" s="65"/>
      <c r="L39" s="63"/>
      <c r="M39" s="63"/>
      <c r="N39" s="64"/>
      <c r="O39" s="65"/>
      <c r="P39" s="62"/>
      <c r="Q39" s="63"/>
      <c r="R39" s="63"/>
      <c r="S39" s="64"/>
      <c r="T39" s="63"/>
    </row>
    <row r="40" spans="1:20" ht="15" customHeight="1">
      <c r="A40" s="74"/>
      <c r="B40" s="74"/>
      <c r="C40" s="74"/>
      <c r="E40" s="65"/>
      <c r="F40" s="62"/>
      <c r="G40" s="248" t="str">
        <f>"Trostrunde "&amp;'Eing Turn-dat'!G2&amp;" kg"</f>
        <v>Trostrunde -52 kg</v>
      </c>
      <c r="H40" s="249"/>
      <c r="I40" s="249"/>
      <c r="J40" s="249"/>
      <c r="K40" s="249"/>
      <c r="L40" s="249"/>
      <c r="M40" s="249"/>
      <c r="N40" s="250"/>
      <c r="O40" s="65"/>
      <c r="P40" s="62"/>
      <c r="Q40" s="63"/>
      <c r="R40" s="63"/>
      <c r="S40" s="64"/>
      <c r="T40" s="63"/>
    </row>
    <row r="41" spans="1:20" ht="15" customHeight="1" thickBot="1">
      <c r="A41" s="74"/>
      <c r="B41" s="74"/>
      <c r="C41" s="74"/>
      <c r="E41" s="65"/>
      <c r="F41" s="62"/>
      <c r="G41" s="251"/>
      <c r="H41" s="252"/>
      <c r="I41" s="252"/>
      <c r="J41" s="252"/>
      <c r="K41" s="252"/>
      <c r="L41" s="252"/>
      <c r="M41" s="252"/>
      <c r="N41" s="253"/>
      <c r="O41" s="65"/>
      <c r="P41" s="62"/>
      <c r="Q41" s="63"/>
      <c r="R41" s="63"/>
      <c r="S41" s="64"/>
      <c r="T41" s="63"/>
    </row>
    <row r="42" spans="1:20" ht="15" customHeight="1" thickBot="1">
      <c r="A42" s="74"/>
      <c r="B42" s="74"/>
      <c r="C42" s="74"/>
      <c r="E42" s="65"/>
      <c r="F42" s="74"/>
      <c r="G42" s="74"/>
      <c r="H42" s="74"/>
      <c r="I42" s="64"/>
      <c r="J42" s="65"/>
      <c r="K42" s="65"/>
      <c r="L42" s="74"/>
      <c r="M42" s="74"/>
      <c r="N42" s="64"/>
      <c r="O42" s="65"/>
      <c r="P42" s="62"/>
      <c r="Q42" s="63"/>
      <c r="R42" s="63"/>
      <c r="S42" s="64"/>
      <c r="T42" s="63"/>
    </row>
    <row r="43" spans="1:20" ht="15" customHeight="1" thickBot="1">
      <c r="A43" s="75">
        <v>1</v>
      </c>
      <c r="B43" s="75" t="str">
        <f>IF(C5&lt;C6,B5,IF(C5&gt;C6,B6,IF(C5=C6,"")))</f>
        <v>Köpke, Virginia</v>
      </c>
      <c r="C43" s="77"/>
      <c r="D43" s="231">
        <v>13</v>
      </c>
      <c r="E43" s="66"/>
      <c r="F43" s="78"/>
      <c r="G43" s="74"/>
      <c r="H43" s="74"/>
      <c r="I43" s="64"/>
      <c r="J43" s="65"/>
      <c r="K43" s="65"/>
      <c r="L43" s="74"/>
      <c r="M43" s="74"/>
      <c r="N43" s="64"/>
      <c r="O43" s="65"/>
      <c r="P43" s="74"/>
      <c r="Q43" s="74"/>
      <c r="R43" s="74"/>
      <c r="S43" s="64"/>
      <c r="T43" s="63"/>
    </row>
    <row r="44" spans="1:20" ht="15" customHeight="1" thickBot="1">
      <c r="A44" s="75">
        <v>2</v>
      </c>
      <c r="B44" s="75" t="str">
        <f>IF(C9&lt;C10,B9,IF(C9&gt;C10,B10,IF(C9=C10,"")))</f>
        <v>Ansorge, Wiebke</v>
      </c>
      <c r="C44" s="77" t="s">
        <v>166</v>
      </c>
      <c r="D44" s="232"/>
      <c r="E44" s="65"/>
      <c r="F44" s="74"/>
      <c r="G44" s="75" t="str">
        <f>IF(C43&gt;C44,B43,IF(C43&lt;C44,B44,IF(C43=C44,"")))</f>
        <v>Ansorge, Wiebke</v>
      </c>
      <c r="H44" s="77" t="s">
        <v>166</v>
      </c>
      <c r="I44" s="231">
        <v>17</v>
      </c>
      <c r="J44" s="66"/>
      <c r="K44" s="70"/>
      <c r="L44" s="74"/>
      <c r="M44" s="74"/>
      <c r="N44" s="64"/>
      <c r="O44" s="65"/>
      <c r="P44" s="74"/>
      <c r="Q44" s="74"/>
      <c r="R44" s="74"/>
      <c r="S44" s="64"/>
      <c r="T44" s="63"/>
    </row>
    <row r="45" spans="1:20" ht="15" customHeight="1" thickBot="1">
      <c r="A45" s="74"/>
      <c r="B45" s="74"/>
      <c r="C45" s="74"/>
      <c r="E45" s="65"/>
      <c r="F45" s="75">
        <v>11</v>
      </c>
      <c r="G45" s="75" t="str">
        <f>IF(H22&lt;H25,G22,IF(H22&gt;H25,G25,IF(H22=H25,"")))</f>
        <v>Schultze, Jessica</v>
      </c>
      <c r="H45" s="77"/>
      <c r="I45" s="232"/>
      <c r="J45" s="88"/>
      <c r="K45" s="83"/>
      <c r="L45" s="74"/>
      <c r="M45" s="74"/>
      <c r="N45" s="64"/>
      <c r="O45" s="65"/>
      <c r="P45" s="74"/>
      <c r="Q45" s="74"/>
      <c r="R45" s="74"/>
      <c r="S45" s="64"/>
      <c r="T45" s="74"/>
    </row>
    <row r="46" spans="1:20" ht="15" customHeight="1" thickBot="1">
      <c r="A46" s="74"/>
      <c r="B46" s="74"/>
      <c r="C46" s="74"/>
      <c r="E46" s="65"/>
      <c r="F46" s="74"/>
      <c r="G46" s="74"/>
      <c r="H46" s="74"/>
      <c r="I46" s="64"/>
      <c r="J46" s="65"/>
      <c r="K46" s="65"/>
      <c r="L46" s="75" t="str">
        <f>IF(H44&gt;H45,G44,IF(H44&lt;H45,G45,IF(H44=H45,"")))</f>
        <v>Ansorge, Wiebke</v>
      </c>
      <c r="M46" s="77"/>
      <c r="N46" s="231">
        <v>23</v>
      </c>
      <c r="O46" s="66"/>
      <c r="P46" s="78"/>
      <c r="Q46" s="74"/>
      <c r="R46" s="74"/>
      <c r="S46" s="64"/>
      <c r="T46" s="74"/>
    </row>
    <row r="47" spans="1:20" ht="15" customHeight="1" thickBot="1">
      <c r="A47" s="75">
        <v>3</v>
      </c>
      <c r="B47" s="86" t="str">
        <f>IF(C13&lt;C14,B13,IF(C13&gt;C14,B14,IF(C13=C14,"")))</f>
        <v>Beuchert, Elena</v>
      </c>
      <c r="C47" s="77"/>
      <c r="D47" s="247">
        <v>14</v>
      </c>
      <c r="E47" s="66"/>
      <c r="F47" s="78"/>
      <c r="G47" s="74"/>
      <c r="H47" s="74"/>
      <c r="I47" s="64"/>
      <c r="J47" s="65"/>
      <c r="K47" s="65"/>
      <c r="L47" s="75" t="str">
        <f>IF(H48&gt;H49,G48,IF(H48&lt;H49,G49,IF(H48=H49,"")))</f>
        <v>Dorn, Katarina</v>
      </c>
      <c r="M47" s="77" t="s">
        <v>166</v>
      </c>
      <c r="N47" s="232"/>
      <c r="O47" s="65"/>
      <c r="P47" s="74"/>
      <c r="Q47" s="165" t="str">
        <f>IF(M46&gt;M47,L46,IF(M46&lt;M47,L47,IF(M46=M47,"")))</f>
        <v>Dorn, Katarina</v>
      </c>
      <c r="R47" s="77" t="s">
        <v>166</v>
      </c>
      <c r="S47" s="231">
        <v>25</v>
      </c>
      <c r="T47" s="75" t="str">
        <f>IF(R47&gt;R48,Q47,IF(R47&lt;R48,Q48,IF(R47=R48,"")))</f>
        <v>Dorn, Katarina</v>
      </c>
    </row>
    <row r="48" spans="1:20" ht="15" customHeight="1" thickBot="1">
      <c r="A48" s="75">
        <v>4</v>
      </c>
      <c r="B48" s="75" t="str">
        <f>IF(C17&lt;C18,B17,IF(C17&gt;C18,B18,IF(C17=C18,"")))</f>
        <v>Vogel, Thea</v>
      </c>
      <c r="C48" s="87" t="s">
        <v>166</v>
      </c>
      <c r="D48" s="232"/>
      <c r="E48" s="65"/>
      <c r="F48" s="74"/>
      <c r="G48" s="75" t="str">
        <f>IF(C47&gt;C48,B47,IF(C47&lt;C48,B48,IF(C47=C48,"")))</f>
        <v>Vogel, Thea</v>
      </c>
      <c r="H48" s="77"/>
      <c r="I48" s="231">
        <v>18</v>
      </c>
      <c r="J48" s="66"/>
      <c r="K48" s="84"/>
      <c r="L48" s="74"/>
      <c r="M48" s="74"/>
      <c r="N48" s="64"/>
      <c r="O48" s="65"/>
      <c r="P48" s="75">
        <v>21</v>
      </c>
      <c r="Q48" s="165" t="str">
        <f>IF(M8&lt;M15,L8,IF(M8&gt;M15,L15,IF(M8=M15,"")))</f>
        <v>Wrabetz, Mareen</v>
      </c>
      <c r="R48" s="77"/>
      <c r="S48" s="232"/>
      <c r="T48" s="82" t="s">
        <v>29</v>
      </c>
    </row>
    <row r="49" spans="1:20" ht="15" customHeight="1" thickBot="1">
      <c r="A49" s="74"/>
      <c r="B49" s="74"/>
      <c r="C49" s="74"/>
      <c r="E49" s="65"/>
      <c r="F49" s="75">
        <v>12</v>
      </c>
      <c r="G49" s="75" t="str">
        <f>IF(H30&lt;H33,G30,IF(H30&gt;H33,G33,IF(H30=H33,"")))</f>
        <v>Dorn, Katarina</v>
      </c>
      <c r="H49" s="77" t="s">
        <v>166</v>
      </c>
      <c r="I49" s="232"/>
      <c r="J49" s="88"/>
      <c r="K49" s="85"/>
      <c r="L49" s="74"/>
      <c r="M49" s="74"/>
      <c r="N49" s="64"/>
      <c r="O49" s="65"/>
      <c r="P49" s="74"/>
      <c r="Q49" s="74"/>
      <c r="R49" s="74"/>
      <c r="S49" s="64"/>
      <c r="T49" s="74"/>
    </row>
    <row r="50" spans="1:20" ht="15" customHeight="1">
      <c r="A50" s="74"/>
      <c r="B50" s="74"/>
      <c r="C50" s="74"/>
      <c r="E50" s="65"/>
      <c r="F50" s="74"/>
      <c r="G50" s="74"/>
      <c r="H50" s="74"/>
      <c r="I50" s="64"/>
      <c r="J50" s="65"/>
      <c r="K50" s="65"/>
      <c r="L50" s="74"/>
      <c r="M50" s="74"/>
      <c r="N50" s="64"/>
      <c r="O50" s="65"/>
      <c r="P50" s="74"/>
      <c r="Q50" s="74"/>
      <c r="R50" s="74"/>
      <c r="S50" s="64"/>
      <c r="T50" s="74"/>
    </row>
    <row r="51" spans="1:20" ht="15" customHeight="1">
      <c r="A51" s="74"/>
      <c r="B51" s="74"/>
      <c r="C51" s="74"/>
      <c r="E51" s="65"/>
      <c r="F51" s="74"/>
      <c r="G51" s="74"/>
      <c r="H51" s="74"/>
      <c r="I51" s="64"/>
      <c r="J51" s="65"/>
      <c r="K51" s="65"/>
      <c r="L51" s="74"/>
      <c r="M51" s="74"/>
      <c r="N51" s="64"/>
      <c r="O51" s="65"/>
      <c r="P51" s="74"/>
      <c r="Q51" s="74"/>
      <c r="R51" s="74"/>
      <c r="S51" s="64"/>
      <c r="T51" s="74"/>
    </row>
    <row r="52" spans="1:20" ht="15" customHeight="1" thickBot="1">
      <c r="A52" s="74"/>
      <c r="B52" s="74"/>
      <c r="C52" s="74"/>
      <c r="E52" s="65"/>
      <c r="F52" s="74"/>
      <c r="G52" s="74"/>
      <c r="H52" s="74"/>
      <c r="I52" s="64"/>
      <c r="J52" s="65"/>
      <c r="K52" s="65"/>
      <c r="L52" s="74"/>
      <c r="M52" s="74"/>
      <c r="N52" s="64"/>
      <c r="O52" s="65"/>
      <c r="P52" s="74"/>
      <c r="Q52" s="74"/>
      <c r="R52" s="74"/>
      <c r="S52" s="64"/>
      <c r="T52" s="74"/>
    </row>
    <row r="53" spans="1:20" ht="15" customHeight="1" thickBot="1">
      <c r="A53" s="75">
        <v>5</v>
      </c>
      <c r="B53" s="75" t="str">
        <f>IF(C21&lt;C22,B21,IF(C21&gt;C22,B22,IF(C21=C22,"")))</f>
        <v>Bügel, Franziska</v>
      </c>
      <c r="C53" s="79" t="s">
        <v>166</v>
      </c>
      <c r="D53" s="231">
        <v>15</v>
      </c>
      <c r="E53" s="66"/>
      <c r="F53" s="78"/>
      <c r="G53" s="74"/>
      <c r="H53" s="74"/>
      <c r="I53" s="64"/>
      <c r="J53" s="65"/>
      <c r="K53" s="65"/>
      <c r="L53" s="74"/>
      <c r="M53" s="74"/>
      <c r="N53" s="64"/>
      <c r="O53" s="65"/>
      <c r="P53" s="74"/>
      <c r="Q53" s="74"/>
      <c r="R53" s="74"/>
      <c r="S53" s="64"/>
      <c r="T53" s="74"/>
    </row>
    <row r="54" spans="1:20" ht="15" customHeight="1" thickBot="1">
      <c r="A54" s="75">
        <v>6</v>
      </c>
      <c r="B54" s="75" t="str">
        <f>IF(C25&lt;C26,B25,IF(C25&gt;C26,B26,IF(C25=C26,"")))</f>
        <v>Sonnenschein, Sarah</v>
      </c>
      <c r="C54" s="77"/>
      <c r="D54" s="232"/>
      <c r="E54" s="65"/>
      <c r="F54" s="74"/>
      <c r="G54" s="75" t="str">
        <f>IF(C53&gt;C54,B53,IF(C53&lt;C54,B54,IF(C53=C54,"")))</f>
        <v>Bügel, Franziska</v>
      </c>
      <c r="H54" s="77"/>
      <c r="I54" s="231">
        <v>19</v>
      </c>
      <c r="J54" s="66"/>
      <c r="K54" s="70"/>
      <c r="L54" s="74"/>
      <c r="M54" s="74"/>
      <c r="N54" s="64"/>
      <c r="O54" s="65"/>
      <c r="P54" s="74"/>
      <c r="Q54" s="74"/>
      <c r="R54" s="74"/>
      <c r="S54" s="64"/>
      <c r="T54" s="74"/>
    </row>
    <row r="55" spans="1:20" ht="15" customHeight="1" thickBot="1">
      <c r="A55" s="74"/>
      <c r="B55" s="74"/>
      <c r="C55" s="74"/>
      <c r="E55" s="65"/>
      <c r="F55" s="75">
        <v>9</v>
      </c>
      <c r="G55" s="75" t="str">
        <f>IF(H6&lt;H9,G6,IF(H6&gt;H9,G9,IF(H6=H9,"")))</f>
        <v>Heckmann, Irina</v>
      </c>
      <c r="H55" s="77" t="s">
        <v>166</v>
      </c>
      <c r="I55" s="232"/>
      <c r="J55" s="88"/>
      <c r="K55" s="83"/>
      <c r="L55" s="74"/>
      <c r="M55" s="74"/>
      <c r="N55" s="64"/>
      <c r="O55" s="65"/>
      <c r="P55" s="74"/>
      <c r="Q55" s="74"/>
      <c r="R55" s="74"/>
      <c r="S55" s="64"/>
      <c r="T55" s="74"/>
    </row>
    <row r="56" spans="1:20" ht="15" customHeight="1" thickBot="1">
      <c r="A56" s="74"/>
      <c r="B56" s="74"/>
      <c r="C56" s="74"/>
      <c r="E56" s="65"/>
      <c r="F56" s="74"/>
      <c r="G56" s="74"/>
      <c r="H56" s="74"/>
      <c r="I56" s="64"/>
      <c r="J56" s="65"/>
      <c r="K56" s="65"/>
      <c r="L56" s="75" t="str">
        <f>IF(H54&gt;H55,G54,IF(H54&lt;H55,G55,IF(H54=H55,"")))</f>
        <v>Heckmann, Irina</v>
      </c>
      <c r="M56" s="77" t="s">
        <v>166</v>
      </c>
      <c r="N56" s="231">
        <v>24</v>
      </c>
      <c r="O56" s="66"/>
      <c r="P56" s="78"/>
      <c r="Q56" s="74"/>
      <c r="R56" s="74"/>
      <c r="S56" s="64"/>
      <c r="T56" s="74"/>
    </row>
    <row r="57" spans="1:20" ht="15" customHeight="1" thickBot="1">
      <c r="A57" s="75">
        <v>7</v>
      </c>
      <c r="B57" s="75" t="str">
        <f>IF(C29&lt;C30,B29,IF(C29&gt;C30,B30,IF(C29=C30,"")))</f>
        <v>Rohrhirsch, Maria</v>
      </c>
      <c r="C57" s="77" t="s">
        <v>166</v>
      </c>
      <c r="D57" s="231">
        <v>16</v>
      </c>
      <c r="E57" s="66"/>
      <c r="F57" s="78"/>
      <c r="G57" s="74"/>
      <c r="H57" s="74"/>
      <c r="I57" s="64"/>
      <c r="J57" s="65"/>
      <c r="K57" s="65"/>
      <c r="L57" s="75" t="str">
        <f>IF(H58&gt;H59,G58,IF(H58&lt;H59,G59,IF(H58=H59,"")))</f>
        <v>Rohrhirsch, Maria</v>
      </c>
      <c r="M57" s="77"/>
      <c r="N57" s="232"/>
      <c r="O57" s="65"/>
      <c r="P57" s="89"/>
      <c r="Q57" s="165" t="str">
        <f>IF(M56&gt;M57,L56,IF(M56&lt;M57,L57,IF(M56=M57,"")))</f>
        <v>Heckmann, Irina</v>
      </c>
      <c r="R57" s="77"/>
      <c r="S57" s="231">
        <v>26</v>
      </c>
      <c r="T57" s="172" t="str">
        <f>IF(R57&gt;R58,Q57,IF(R57&lt;R58,Q58,IF(R57=R58,"")))</f>
        <v>Kretschmar, Sabrina</v>
      </c>
    </row>
    <row r="58" spans="1:20" ht="15" customHeight="1" thickBot="1">
      <c r="A58" s="75">
        <v>8</v>
      </c>
      <c r="B58" s="75" t="str">
        <f>IF(C33&lt;C34,B33,IF(C33&gt;C34,B34,IF(C33=C34,"")))</f>
        <v>Buber, Jasmin</v>
      </c>
      <c r="C58" s="77"/>
      <c r="D58" s="232"/>
      <c r="E58" s="65"/>
      <c r="F58" s="74"/>
      <c r="G58" s="75" t="str">
        <f>IF(C57&gt;C58,B57,IF(C57&lt;C58,B58,IF(C57=C58,"")))</f>
        <v>Rohrhirsch, Maria</v>
      </c>
      <c r="H58" s="77" t="s">
        <v>166</v>
      </c>
      <c r="I58" s="231">
        <v>20</v>
      </c>
      <c r="J58" s="66"/>
      <c r="K58" s="84"/>
      <c r="L58" s="74"/>
      <c r="M58" s="74"/>
      <c r="N58" s="64"/>
      <c r="O58" s="65"/>
      <c r="P58" s="90">
        <v>22</v>
      </c>
      <c r="Q58" s="165" t="str">
        <f>IF(M24&lt;M31,L24,IF(M24&gt;M31,L31,IF(M24=M31,"")))</f>
        <v>Kretschmar, Sabrina</v>
      </c>
      <c r="R58" s="77" t="s">
        <v>166</v>
      </c>
      <c r="S58" s="232"/>
      <c r="T58" s="82" t="s">
        <v>29</v>
      </c>
    </row>
    <row r="59" spans="1:20" ht="15" customHeight="1" thickBot="1">
      <c r="A59" s="74"/>
      <c r="B59" s="74"/>
      <c r="C59" s="74"/>
      <c r="E59" s="65"/>
      <c r="F59" s="75">
        <v>10</v>
      </c>
      <c r="G59" s="75" t="str">
        <f>IF(H14&lt;H17,G14,IF(H14&gt;H17,G17,IF(H14=H17,"")))</f>
        <v>Bak, Julia</v>
      </c>
      <c r="H59" s="77"/>
      <c r="I59" s="232"/>
      <c r="J59" s="88"/>
      <c r="K59" s="85"/>
      <c r="L59" s="74"/>
      <c r="M59" s="74"/>
      <c r="N59" s="64"/>
      <c r="O59" s="65"/>
      <c r="P59" s="74"/>
      <c r="Q59" s="74"/>
      <c r="R59" s="74"/>
      <c r="S59" s="64"/>
      <c r="T59" s="74"/>
    </row>
  </sheetData>
  <mergeCells count="39">
    <mergeCell ref="Q34:R34"/>
    <mergeCell ref="S34:T34"/>
    <mergeCell ref="S31:T31"/>
    <mergeCell ref="Q32:R32"/>
    <mergeCell ref="S32:T32"/>
    <mergeCell ref="Q33:R33"/>
    <mergeCell ref="S33:T33"/>
    <mergeCell ref="S19:S20"/>
    <mergeCell ref="D21:D22"/>
    <mergeCell ref="P30:T30"/>
    <mergeCell ref="S57:S58"/>
    <mergeCell ref="I58:I59"/>
    <mergeCell ref="D53:D54"/>
    <mergeCell ref="I54:I55"/>
    <mergeCell ref="N56:N57"/>
    <mergeCell ref="D57:D58"/>
    <mergeCell ref="Q31:R31"/>
    <mergeCell ref="I23:I24"/>
    <mergeCell ref="D25:D26"/>
    <mergeCell ref="N27:N28"/>
    <mergeCell ref="D29:D30"/>
    <mergeCell ref="N11:N12"/>
    <mergeCell ref="D13:D14"/>
    <mergeCell ref="I15:I16"/>
    <mergeCell ref="D17:D18"/>
    <mergeCell ref="N46:N47"/>
    <mergeCell ref="D47:D48"/>
    <mergeCell ref="S47:S48"/>
    <mergeCell ref="I48:I49"/>
    <mergeCell ref="P7:T7"/>
    <mergeCell ref="P5:T6"/>
    <mergeCell ref="D43:D44"/>
    <mergeCell ref="I44:I45"/>
    <mergeCell ref="G40:N41"/>
    <mergeCell ref="I31:I32"/>
    <mergeCell ref="D33:D34"/>
    <mergeCell ref="D5:D6"/>
    <mergeCell ref="I7:I8"/>
    <mergeCell ref="D9:D10"/>
  </mergeCells>
  <printOptions/>
  <pageMargins left="0.393700787401575" right="0.196850393700787" top="0.393700787401575" bottom="0.393700787401575" header="0.196850393700787" footer="0.196850393700787"/>
  <pageSetup fitToHeight="2" fitToWidth="1" horizontalDpi="600" verticalDpi="600" orientation="landscape" paperSize="9" scale="97" r:id="rId1"/>
  <headerFooter alignWithMargins="0">
    <oddFooter>&amp;L&amp;6&amp;F/&amp;A;
Stand: &amp;D; &amp;T&amp;C&amp;12Listenführung: ____________________&amp;R&amp;6Seite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6"/>
  <dimension ref="A1:AH8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59" customWidth="1"/>
    <col min="2" max="2" width="14.7109375" style="59" customWidth="1"/>
    <col min="3" max="4" width="3.28125" style="59" customWidth="1"/>
    <col min="5" max="5" width="2.28125" style="59" customWidth="1"/>
    <col min="6" max="6" width="3.28125" style="59" customWidth="1"/>
    <col min="7" max="7" width="14.7109375" style="59" customWidth="1"/>
    <col min="8" max="9" width="3.28125" style="59" customWidth="1"/>
    <col min="10" max="10" width="2.28125" style="59" customWidth="1"/>
    <col min="11" max="11" width="3.28125" style="59" customWidth="1"/>
    <col min="12" max="12" width="14.7109375" style="59" customWidth="1"/>
    <col min="13" max="14" width="3.28125" style="59" customWidth="1"/>
    <col min="15" max="15" width="2.28125" style="59" customWidth="1"/>
    <col min="16" max="16" width="3.28125" style="59" customWidth="1"/>
    <col min="17" max="17" width="14.7109375" style="59" customWidth="1"/>
    <col min="18" max="19" width="3.28125" style="59" customWidth="1"/>
    <col min="20" max="20" width="2.28125" style="59" customWidth="1"/>
    <col min="21" max="21" width="3.28125" style="59" customWidth="1"/>
    <col min="22" max="22" width="14.7109375" style="59" customWidth="1"/>
    <col min="23" max="24" width="3.28125" style="59" customWidth="1"/>
    <col min="25" max="25" width="2.28125" style="59" customWidth="1"/>
    <col min="26" max="26" width="3.28125" style="59" customWidth="1"/>
    <col min="27" max="27" width="14.7109375" style="59" customWidth="1"/>
    <col min="28" max="29" width="3.28125" style="59" customWidth="1"/>
    <col min="30" max="30" width="16.8515625" style="59" customWidth="1"/>
    <col min="31" max="31" width="7.421875" style="59" customWidth="1"/>
    <col min="32" max="32" width="2.8515625" style="59" hidden="1" customWidth="1"/>
    <col min="33" max="255" width="11.57421875" style="59" hidden="1" customWidth="1"/>
    <col min="256" max="16384" width="11.57421875" style="59" customWidth="1"/>
  </cols>
  <sheetData>
    <row r="1" spans="1:22" ht="25.5">
      <c r="A1" s="119" t="str">
        <f>'Eing Turn-dat'!E1</f>
        <v>Wolfgang-Welz-Gedächtnisturnier 2002 Frauen U19</v>
      </c>
      <c r="B1" s="91"/>
      <c r="C1" s="91"/>
      <c r="D1" s="64"/>
      <c r="E1" s="91"/>
      <c r="F1" s="91"/>
      <c r="G1" s="91"/>
      <c r="H1" s="91"/>
      <c r="I1" s="2"/>
      <c r="J1" s="91"/>
      <c r="K1" s="91"/>
      <c r="L1" s="91"/>
      <c r="M1" s="91"/>
      <c r="N1" s="6"/>
      <c r="O1" s="91"/>
      <c r="P1" s="91"/>
      <c r="Q1" s="91">
        <v>45</v>
      </c>
      <c r="R1" s="91"/>
      <c r="U1" s="149" t="str">
        <f>"Ort: "</f>
        <v>Ort: </v>
      </c>
      <c r="V1" s="6" t="str">
        <f>'Eing Turn-dat'!$B$3</f>
        <v>Mannheim</v>
      </c>
    </row>
    <row r="2" spans="1:22" ht="26.25" thickBot="1">
      <c r="A2" s="91"/>
      <c r="B2" s="91"/>
      <c r="C2" s="91"/>
      <c r="D2" s="64"/>
      <c r="E2" s="91"/>
      <c r="F2" s="91"/>
      <c r="G2" s="91"/>
      <c r="H2" s="91"/>
      <c r="I2" s="2"/>
      <c r="J2" s="91"/>
      <c r="K2" s="91"/>
      <c r="L2" s="91"/>
      <c r="M2" s="91"/>
      <c r="N2" s="6"/>
      <c r="O2" s="91"/>
      <c r="P2" s="91"/>
      <c r="Q2" s="91"/>
      <c r="R2" s="91"/>
      <c r="U2" s="149" t="str">
        <f>"Datum: "</f>
        <v>Datum: </v>
      </c>
      <c r="V2" s="156">
        <f>'Eing Turn-dat'!$D$3</f>
        <v>37569</v>
      </c>
    </row>
    <row r="3" spans="1:34" ht="13.5" customHeight="1" thickBot="1" thickTop="1">
      <c r="A3" s="100">
        <v>1</v>
      </c>
      <c r="B3" s="100" t="str">
        <f>IF(AND(($AG$3&gt;16),($AG$3&lt;33),('Eing Turn-dat'!$Q9&lt;&gt;0)),'Eing Turn-dat'!$Q9,"-----")</f>
        <v>Giano, Angela</v>
      </c>
      <c r="C3" s="101"/>
      <c r="D3" s="288">
        <v>1</v>
      </c>
      <c r="E3" s="102"/>
      <c r="F3" s="103"/>
      <c r="AA3" s="266" t="str">
        <f>"Gewichtsklasse:     "&amp;AG4&amp;" kg"</f>
        <v>Gewichtsklasse:     -57 kg</v>
      </c>
      <c r="AB3" s="267"/>
      <c r="AC3" s="267"/>
      <c r="AD3" s="267"/>
      <c r="AE3" s="268"/>
      <c r="AG3" s="122">
        <f>'Eing Turn-dat'!R75</f>
        <v>23</v>
      </c>
      <c r="AH3" s="59" t="str">
        <f>"=Kämpferanzahl"</f>
        <v>=Kämpferanzahl</v>
      </c>
    </row>
    <row r="4" spans="1:34" ht="13.5" customHeight="1" thickBot="1">
      <c r="A4" s="100">
        <v>17</v>
      </c>
      <c r="B4" s="100" t="str">
        <f>IF(AND(($AG$3&gt;16),($AG$3&lt;33),('Eing Turn-dat'!$Q25&lt;&gt;0)),'Eing Turn-dat'!$Q25,"-----")</f>
        <v>Scheffler, Stephanie</v>
      </c>
      <c r="C4" s="101" t="s">
        <v>166</v>
      </c>
      <c r="D4" s="289"/>
      <c r="G4" s="100" t="str">
        <f>IF(C3&gt;C4,B3,IF(C3&lt;C4,B4,IF(C3=C4,"")))</f>
        <v>Scheffler, Stephanie</v>
      </c>
      <c r="H4" s="104" t="s">
        <v>166</v>
      </c>
      <c r="I4" s="105"/>
      <c r="J4" s="103"/>
      <c r="K4" s="103"/>
      <c r="AA4" s="269"/>
      <c r="AB4" s="270"/>
      <c r="AC4" s="270"/>
      <c r="AD4" s="270"/>
      <c r="AE4" s="271"/>
      <c r="AG4" s="122" t="str">
        <f>'Eing Turn-dat'!H2</f>
        <v>-57</v>
      </c>
      <c r="AH4" s="59" t="str">
        <f>"=Gewichtsklasse"</f>
        <v>=Gewichtsklasse</v>
      </c>
    </row>
    <row r="5" spans="1:31" ht="13.5" customHeight="1" thickBot="1">
      <c r="A5" s="106"/>
      <c r="B5" s="106"/>
      <c r="C5" s="106"/>
      <c r="I5" s="107">
        <v>17</v>
      </c>
      <c r="L5" s="100" t="str">
        <f>IF(H4&gt;H6,G4,IF(H4&lt;H6,G6,IF(H4=H6,"")))</f>
        <v>Scheffler, Stephanie</v>
      </c>
      <c r="M5" s="104" t="s">
        <v>166</v>
      </c>
      <c r="N5" s="105"/>
      <c r="U5" s="6"/>
      <c r="AA5" s="272" t="str">
        <f>"Anzahl der Kämpfer : "&amp;AG3</f>
        <v>Anzahl der Kämpfer : 23</v>
      </c>
      <c r="AB5" s="273"/>
      <c r="AC5" s="273"/>
      <c r="AD5" s="273"/>
      <c r="AE5" s="274"/>
    </row>
    <row r="6" spans="1:21" ht="13.5" customHeight="1" thickBot="1">
      <c r="A6" s="100">
        <v>9</v>
      </c>
      <c r="B6" s="100" t="str">
        <f>IF(AND(($AG$3&gt;16),($AG$3&lt;33),('Eing Turn-dat'!$Q17&lt;&gt;0)),'Eing Turn-dat'!$Q17,"-----")</f>
        <v>Sehr, Ina</v>
      </c>
      <c r="C6" s="101" t="s">
        <v>166</v>
      </c>
      <c r="D6" s="288">
        <v>2</v>
      </c>
      <c r="E6" s="103"/>
      <c r="F6" s="103"/>
      <c r="G6" s="100" t="str">
        <f>IF(C6&gt;C7,B6,IF(C6&lt;C7,B7,IF(C6=C7,"")))</f>
        <v>Sehr, Ina</v>
      </c>
      <c r="H6" s="104"/>
      <c r="I6" s="108"/>
      <c r="N6" s="107"/>
      <c r="U6" s="6"/>
    </row>
    <row r="7" spans="1:14" ht="13.5" customHeight="1" thickBot="1">
      <c r="A7" s="100">
        <v>25</v>
      </c>
      <c r="B7" s="100" t="str">
        <f>IF(AND(($AG$3&gt;16),($AG$3&lt;33),('Eing Turn-dat'!$Q33&lt;&gt;0)),'Eing Turn-dat'!$Q33,"-----")</f>
        <v>-----</v>
      </c>
      <c r="C7" s="101"/>
      <c r="D7" s="289"/>
      <c r="N7" s="107"/>
    </row>
    <row r="8" spans="1:19" ht="13.5" customHeight="1" thickBot="1">
      <c r="A8" s="106"/>
      <c r="B8" s="106"/>
      <c r="C8" s="106"/>
      <c r="N8" s="107">
        <v>33</v>
      </c>
      <c r="O8" s="109"/>
      <c r="P8" s="110"/>
      <c r="Q8" s="100" t="str">
        <f>IF(M5&gt;M11,L5,IF(M5&lt;M11,L11,IF(M5=M11,"")))</f>
        <v>Scheffler, Stephanie</v>
      </c>
      <c r="R8" s="104"/>
      <c r="S8" s="105"/>
    </row>
    <row r="9" spans="1:19" ht="13.5" customHeight="1" thickBot="1">
      <c r="A9" s="100">
        <v>5</v>
      </c>
      <c r="B9" s="100" t="str">
        <f>IF(AND(($AG$3&gt;16),($AG$3&lt;33),('Eing Turn-dat'!$Q13&lt;&gt;0)),'Eing Turn-dat'!$Q13,"-----")</f>
        <v>Mix, Bianca</v>
      </c>
      <c r="C9" s="101" t="s">
        <v>166</v>
      </c>
      <c r="D9" s="288">
        <v>3</v>
      </c>
      <c r="E9" s="103"/>
      <c r="F9" s="103"/>
      <c r="N9" s="107"/>
      <c r="S9" s="107"/>
    </row>
    <row r="10" spans="1:30" ht="13.5" customHeight="1" thickBot="1">
      <c r="A10" s="100">
        <v>21</v>
      </c>
      <c r="B10" s="100" t="str">
        <f>IF(AND(($AG$3&gt;16),($AG$3&lt;33),('Eing Turn-dat'!$Q29&lt;&gt;0)),'Eing Turn-dat'!$Q29,"-----")</f>
        <v>Klein, Vanessa</v>
      </c>
      <c r="C10" s="101"/>
      <c r="D10" s="289"/>
      <c r="G10" s="100" t="str">
        <f>IF(C9&gt;C10,B9,IF(C9&lt;C10,B10,IF(C9=C10,"")))</f>
        <v>Mix, Bianca</v>
      </c>
      <c r="H10" s="104"/>
      <c r="I10" s="105"/>
      <c r="N10" s="107"/>
      <c r="S10" s="107"/>
      <c r="AD10" s="118"/>
    </row>
    <row r="11" spans="1:30" ht="13.5" customHeight="1" thickBot="1">
      <c r="A11" s="106"/>
      <c r="B11" s="106"/>
      <c r="C11" s="106"/>
      <c r="E11" s="111"/>
      <c r="F11" s="111"/>
      <c r="I11" s="107">
        <v>18</v>
      </c>
      <c r="J11" s="103"/>
      <c r="K11" s="112"/>
      <c r="L11" s="100" t="str">
        <f>IF(H10&gt;H12,G10,IF(H10&lt;H12,G12,IF(H10=H12,"")))</f>
        <v>Karlsson, Edda</v>
      </c>
      <c r="M11" s="104"/>
      <c r="N11" s="108"/>
      <c r="S11" s="107"/>
      <c r="AD11" s="118"/>
    </row>
    <row r="12" spans="1:30" ht="13.5" customHeight="1" thickBot="1">
      <c r="A12" s="100">
        <v>13</v>
      </c>
      <c r="B12" s="100" t="str">
        <f>IF(AND(($AG$3&gt;16),($AG$3&lt;33),('Eing Turn-dat'!$Q21&lt;&gt;0)),'Eing Turn-dat'!$Q21,"-----")</f>
        <v>Karlsson, Edda</v>
      </c>
      <c r="C12" s="101" t="s">
        <v>166</v>
      </c>
      <c r="D12" s="288">
        <v>4</v>
      </c>
      <c r="E12" s="103"/>
      <c r="F12" s="103"/>
      <c r="G12" s="100" t="str">
        <f>IF(C12&gt;C13,B12,IF(C12&lt;C13,B13,IF(C12=C13,"")))</f>
        <v>Karlsson, Edda</v>
      </c>
      <c r="H12" s="104" t="s">
        <v>166</v>
      </c>
      <c r="I12" s="108"/>
      <c r="M12" s="111"/>
      <c r="S12" s="107"/>
      <c r="AD12" s="118"/>
    </row>
    <row r="13" spans="1:30" ht="13.5" customHeight="1" thickBot="1">
      <c r="A13" s="100">
        <v>29</v>
      </c>
      <c r="B13" s="100" t="str">
        <f>IF(AND(($AG$3&gt;16),($AG$3&lt;33),('Eing Turn-dat'!$Q37&lt;&gt;0)),'Eing Turn-dat'!$Q37,"-----")</f>
        <v>-----</v>
      </c>
      <c r="C13" s="101"/>
      <c r="D13" s="289"/>
      <c r="S13" s="107"/>
      <c r="AD13" s="118"/>
    </row>
    <row r="14" spans="1:30" ht="13.5" customHeight="1" thickBot="1">
      <c r="A14" s="106"/>
      <c r="B14" s="106"/>
      <c r="C14" s="106"/>
      <c r="S14" s="107">
        <v>45</v>
      </c>
      <c r="T14" s="109"/>
      <c r="U14" s="110"/>
      <c r="V14" s="100" t="str">
        <f>IF(R8&gt;R20,Q8,IF(R8&lt;R20,Q20,IF(R8=R20,"")))</f>
        <v>Kautz, Nicole</v>
      </c>
      <c r="W14" s="104"/>
      <c r="X14" s="105"/>
      <c r="AD14" s="118"/>
    </row>
    <row r="15" spans="1:24" ht="13.5" customHeight="1" thickBot="1">
      <c r="A15" s="100">
        <v>3</v>
      </c>
      <c r="B15" s="100" t="str">
        <f>IF(AND(($AG$3&gt;16),($AG$3&lt;33),('Eing Turn-dat'!$Q11&lt;&gt;0)),'Eing Turn-dat'!$Q11,"-----")</f>
        <v>Schäfer, Julia</v>
      </c>
      <c r="C15" s="101"/>
      <c r="D15" s="288">
        <v>5</v>
      </c>
      <c r="E15" s="103"/>
      <c r="F15" s="103"/>
      <c r="S15" s="107"/>
      <c r="X15" s="107"/>
    </row>
    <row r="16" spans="1:24" ht="13.5" customHeight="1" thickBot="1">
      <c r="A16" s="100">
        <v>19</v>
      </c>
      <c r="B16" s="100" t="str">
        <f>IF(AND(($AG$3&gt;16),($AG$3&lt;33),('Eing Turn-dat'!$Q27&lt;&gt;0)),'Eing Turn-dat'!$Q27,"-----")</f>
        <v>Leinweber, Nadine</v>
      </c>
      <c r="C16" s="101" t="s">
        <v>166</v>
      </c>
      <c r="D16" s="289"/>
      <c r="G16" s="100" t="str">
        <f>IF(C15&gt;C16,B15,IF(C15&lt;C16,B16,IF(C15=C16,"")))</f>
        <v>Leinweber, Nadine</v>
      </c>
      <c r="H16" s="104"/>
      <c r="I16" s="105"/>
      <c r="S16" s="107"/>
      <c r="X16" s="107"/>
    </row>
    <row r="17" spans="1:24" ht="13.5" thickBot="1">
      <c r="A17" s="106"/>
      <c r="B17" s="106"/>
      <c r="C17" s="106"/>
      <c r="I17" s="107">
        <v>19</v>
      </c>
      <c r="J17" s="113"/>
      <c r="K17" s="110"/>
      <c r="L17" s="100" t="str">
        <f>IF(H16&gt;H18,G16,IF(H16&lt;H18,G18,IF(H16=H18,"")))</f>
        <v>Quase, Nadine</v>
      </c>
      <c r="M17" s="104"/>
      <c r="N17" s="105"/>
      <c r="S17" s="107"/>
      <c r="X17" s="107"/>
    </row>
    <row r="18" spans="1:24" ht="13.5" thickBot="1">
      <c r="A18" s="100">
        <v>11</v>
      </c>
      <c r="B18" s="100" t="str">
        <f>IF(AND(($AG$3&gt;16),($AG$3&lt;33),('Eing Turn-dat'!$Q19&lt;&gt;0)),'Eing Turn-dat'!$Q19,"-----")</f>
        <v>Quase, Nadine</v>
      </c>
      <c r="C18" s="101" t="s">
        <v>166</v>
      </c>
      <c r="D18" s="288">
        <v>6</v>
      </c>
      <c r="E18" s="103"/>
      <c r="F18" s="103"/>
      <c r="G18" s="100" t="str">
        <f>IF(C18&gt;C19,B18,IF(C18&lt;C19,B19,IF(C18=C19,"")))</f>
        <v>Quase, Nadine</v>
      </c>
      <c r="H18" s="104" t="s">
        <v>166</v>
      </c>
      <c r="I18" s="108"/>
      <c r="N18" s="107"/>
      <c r="S18" s="107"/>
      <c r="X18" s="107"/>
    </row>
    <row r="19" spans="1:24" ht="13.5" thickBot="1">
      <c r="A19" s="100">
        <v>27</v>
      </c>
      <c r="B19" s="100" t="str">
        <f>IF(AND(($AG$3&gt;16),($AG$3&lt;33),('Eing Turn-dat'!$Q35&lt;&gt;0)),'Eing Turn-dat'!$Q35,"-----")</f>
        <v>-----</v>
      </c>
      <c r="C19" s="101"/>
      <c r="D19" s="289"/>
      <c r="N19" s="107"/>
      <c r="S19" s="107"/>
      <c r="X19" s="107"/>
    </row>
    <row r="20" spans="1:28" ht="13.5" customHeight="1" thickBot="1">
      <c r="A20" s="106"/>
      <c r="B20" s="106"/>
      <c r="C20" s="106"/>
      <c r="N20" s="107">
        <v>34</v>
      </c>
      <c r="Q20" s="100" t="str">
        <f>IF(M17&gt;M23,L17,IF(M17&lt;M23,L23,IF(M17=M23,"")))</f>
        <v>Kautz, Nicole</v>
      </c>
      <c r="R20" s="104" t="s">
        <v>166</v>
      </c>
      <c r="S20" s="108"/>
      <c r="X20" s="107"/>
      <c r="Y20" s="277" t="str">
        <f>IF(W14&gt;W38,V14,IF(W14&lt;W38,V38,IF(W14=W38,"")))</f>
        <v>Dworaczyk, Vera</v>
      </c>
      <c r="Z20" s="277"/>
      <c r="AA20" s="277"/>
      <c r="AB20" s="277"/>
    </row>
    <row r="21" spans="1:28" ht="13.5" customHeight="1" thickBot="1">
      <c r="A21" s="100">
        <v>7</v>
      </c>
      <c r="B21" s="100" t="str">
        <f>IF(AND(($AG$3&gt;16),($AG$3&lt;33),('Eing Turn-dat'!$Q15&lt;&gt;0)),'Eing Turn-dat'!$Q15,"-----")</f>
        <v>Hoffmann, Vera</v>
      </c>
      <c r="C21" s="101" t="s">
        <v>166</v>
      </c>
      <c r="D21" s="288">
        <v>7</v>
      </c>
      <c r="E21" s="103"/>
      <c r="F21" s="103"/>
      <c r="N21" s="107"/>
      <c r="O21" s="113"/>
      <c r="P21" s="113"/>
      <c r="Q21" s="113"/>
      <c r="X21" s="107"/>
      <c r="Y21" s="278"/>
      <c r="Z21" s="278"/>
      <c r="AA21" s="278"/>
      <c r="AB21" s="278"/>
    </row>
    <row r="22" spans="1:28" ht="13.5" thickBot="1">
      <c r="A22" s="100">
        <v>23</v>
      </c>
      <c r="B22" s="100" t="str">
        <f>IF(AND(($AG$3&gt;16),($AG$3&lt;33),('Eing Turn-dat'!$Q31&lt;&gt;0)),'Eing Turn-dat'!$Q31,"-----")</f>
        <v>Hohenbichler, Isabelle</v>
      </c>
      <c r="C22" s="101"/>
      <c r="D22" s="289"/>
      <c r="G22" s="100" t="str">
        <f>IF(C21&gt;C22,B21,IF(C21&lt;C22,B22,IF(C21=C22,"")))</f>
        <v>Hoffmann, Vera</v>
      </c>
      <c r="H22" s="104"/>
      <c r="I22" s="105"/>
      <c r="N22" s="107"/>
      <c r="X22" s="107"/>
      <c r="Y22" s="279" t="s">
        <v>27</v>
      </c>
      <c r="Z22" s="279"/>
      <c r="AA22" s="279"/>
      <c r="AB22" s="279"/>
    </row>
    <row r="23" spans="1:24" ht="13.5" thickBot="1">
      <c r="A23" s="106"/>
      <c r="B23" s="106"/>
      <c r="C23" s="106"/>
      <c r="I23" s="107">
        <v>20</v>
      </c>
      <c r="J23" s="103"/>
      <c r="K23" s="112"/>
      <c r="L23" s="100" t="str">
        <f>IF(H22&gt;H24,G22,IF(H22&lt;H24,G24,IF(H22=H24,"")))</f>
        <v>Kautz, Nicole</v>
      </c>
      <c r="M23" s="104" t="s">
        <v>166</v>
      </c>
      <c r="N23" s="108"/>
      <c r="X23" s="107"/>
    </row>
    <row r="24" spans="1:24" ht="13.5" thickBot="1">
      <c r="A24" s="100">
        <v>15</v>
      </c>
      <c r="B24" s="100" t="str">
        <f>IF(AND(($AG$3&gt;16),($AG$3&lt;33),('Eing Turn-dat'!$Q23&lt;&gt;0)),'Eing Turn-dat'!$Q23,"-----")</f>
        <v>Kautz, Nicole</v>
      </c>
      <c r="C24" s="101" t="s">
        <v>166</v>
      </c>
      <c r="D24" s="288">
        <v>8</v>
      </c>
      <c r="E24" s="103"/>
      <c r="F24" s="103"/>
      <c r="G24" s="100" t="str">
        <f>IF(C24&gt;C25,B24,IF(C24&lt;C25,B25,IF(C24=C25,"")))</f>
        <v>Kautz, Nicole</v>
      </c>
      <c r="H24" s="104" t="s">
        <v>166</v>
      </c>
      <c r="I24" s="108"/>
      <c r="X24" s="107"/>
    </row>
    <row r="25" spans="1:24" ht="13.5" thickBot="1">
      <c r="A25" s="100">
        <v>31</v>
      </c>
      <c r="B25" s="100" t="str">
        <f>IF(AND(($AG$3&gt;16),($AG$3&lt;33),('Eing Turn-dat'!$Q39&lt;&gt;0)),'Eing Turn-dat'!$Q39,"-----")</f>
        <v>-----</v>
      </c>
      <c r="C25" s="101"/>
      <c r="D25" s="289"/>
      <c r="X25" s="107"/>
    </row>
    <row r="26" spans="1:24" ht="13.5" thickBot="1">
      <c r="A26" s="106"/>
      <c r="B26" s="106"/>
      <c r="C26" s="106"/>
      <c r="V26" s="74" t="s">
        <v>31</v>
      </c>
      <c r="X26" s="107">
        <v>59</v>
      </c>
    </row>
    <row r="27" spans="1:24" ht="13.5" thickBot="1">
      <c r="A27" s="100">
        <v>2</v>
      </c>
      <c r="B27" s="100" t="str">
        <f>IF(AND(($AG$3&gt;16),($AG$3&lt;33),('Eing Turn-dat'!$Q10&lt;&gt;0)),'Eing Turn-dat'!$Q10,"-----")</f>
        <v>Wirbser, Ailien</v>
      </c>
      <c r="C27" s="101"/>
      <c r="D27" s="288">
        <v>9</v>
      </c>
      <c r="E27" s="103"/>
      <c r="F27" s="103"/>
      <c r="X27" s="107"/>
    </row>
    <row r="28" spans="1:28" ht="13.5" thickBot="1">
      <c r="A28" s="100">
        <v>18</v>
      </c>
      <c r="B28" s="100" t="str">
        <f>IF(AND(($AG$3&gt;16),($AG$3&lt;33),('Eing Turn-dat'!$Q26&lt;&gt;0)),'Eing Turn-dat'!$Q26,"-----")</f>
        <v>Schneehardt, Maria</v>
      </c>
      <c r="C28" s="101" t="s">
        <v>166</v>
      </c>
      <c r="D28" s="289"/>
      <c r="G28" s="100" t="str">
        <f>IF(C27&gt;C28,B27,IF(C27&lt;C28,B28,IF(C27=C28,"")))</f>
        <v>Schneehardt, Maria</v>
      </c>
      <c r="H28" s="104" t="s">
        <v>166</v>
      </c>
      <c r="I28" s="105"/>
      <c r="J28" s="103"/>
      <c r="K28" s="103"/>
      <c r="X28" s="107"/>
      <c r="Y28" s="277" t="str">
        <f>IF(W14&lt;W38,V14,IF(W14&gt;W38,V38,IF(W14=W38,"")))</f>
        <v>Kautz, Nicole</v>
      </c>
      <c r="Z28" s="277"/>
      <c r="AA28" s="277"/>
      <c r="AB28" s="277"/>
    </row>
    <row r="29" spans="1:28" ht="13.5" thickBot="1">
      <c r="A29" s="106"/>
      <c r="B29" s="106"/>
      <c r="C29" s="106"/>
      <c r="D29" s="106"/>
      <c r="I29" s="107">
        <v>21</v>
      </c>
      <c r="L29" s="100" t="str">
        <f>IF(H28&gt;H30,G28,IF(H28&lt;H30,G30,IF(H28=H30,"")))</f>
        <v>Schneehardt, Maria</v>
      </c>
      <c r="M29" s="104" t="s">
        <v>166</v>
      </c>
      <c r="N29" s="105"/>
      <c r="X29" s="107"/>
      <c r="Y29" s="278"/>
      <c r="Z29" s="278"/>
      <c r="AA29" s="278"/>
      <c r="AB29" s="278"/>
    </row>
    <row r="30" spans="1:28" ht="13.5" thickBot="1">
      <c r="A30" s="100">
        <v>10</v>
      </c>
      <c r="B30" s="100" t="str">
        <f>IF(AND(($AG$3&gt;16),($AG$3&lt;33),('Eing Turn-dat'!$Q18&lt;&gt;0)),'Eing Turn-dat'!$Q18,"-----")</f>
        <v>Pagel, Nadine</v>
      </c>
      <c r="C30" s="101" t="s">
        <v>166</v>
      </c>
      <c r="D30" s="288">
        <v>10</v>
      </c>
      <c r="E30" s="103"/>
      <c r="F30" s="103"/>
      <c r="G30" s="100" t="str">
        <f>IF(C30&gt;C31,B30,IF(C30&lt;C31,B31,IF(C30=C31,"")))</f>
        <v>Pagel, Nadine</v>
      </c>
      <c r="H30" s="104"/>
      <c r="I30" s="108"/>
      <c r="N30" s="107"/>
      <c r="X30" s="107"/>
      <c r="Y30" s="279" t="s">
        <v>19</v>
      </c>
      <c r="Z30" s="279"/>
      <c r="AA30" s="279"/>
      <c r="AB30" s="279"/>
    </row>
    <row r="31" spans="1:24" ht="13.5" thickBot="1">
      <c r="A31" s="100">
        <v>26</v>
      </c>
      <c r="B31" s="100" t="str">
        <f>IF(AND(($AG$3&gt;16),($AG$3&lt;33),('Eing Turn-dat'!$Q34&lt;&gt;0)),'Eing Turn-dat'!$Q34,"-----")</f>
        <v>-----</v>
      </c>
      <c r="C31" s="101"/>
      <c r="D31" s="289"/>
      <c r="N31" s="107"/>
      <c r="X31" s="107"/>
    </row>
    <row r="32" spans="1:24" ht="13.5" thickBot="1">
      <c r="A32" s="106"/>
      <c r="B32" s="106"/>
      <c r="C32" s="106"/>
      <c r="N32" s="107">
        <v>35</v>
      </c>
      <c r="O32" s="113"/>
      <c r="P32" s="110"/>
      <c r="Q32" s="100" t="str">
        <f>IF(M29&gt;M35,L29,IF(M29&lt;M35,L35,IF(M29=M35,"")))</f>
        <v>Schneehardt, Maria</v>
      </c>
      <c r="R32" s="104"/>
      <c r="S32" s="105"/>
      <c r="X32" s="107"/>
    </row>
    <row r="33" spans="1:24" ht="13.5" thickBot="1">
      <c r="A33" s="100">
        <v>6</v>
      </c>
      <c r="B33" s="100" t="str">
        <f>IF(AND(($AG$3&gt;16),($AG$3&lt;33),('Eing Turn-dat'!$Q14&lt;&gt;0)),'Eing Turn-dat'!$Q14,"-----")</f>
        <v>Rohrhirsch, Maddalena</v>
      </c>
      <c r="C33" s="101"/>
      <c r="D33" s="288">
        <v>11</v>
      </c>
      <c r="E33" s="103"/>
      <c r="F33" s="103"/>
      <c r="N33" s="107"/>
      <c r="S33" s="107"/>
      <c r="X33" s="107"/>
    </row>
    <row r="34" spans="1:24" ht="13.5" thickBot="1">
      <c r="A34" s="100">
        <v>22</v>
      </c>
      <c r="B34" s="100" t="str">
        <f>IF(AND(($AG$3&gt;16),($AG$3&lt;33),('Eing Turn-dat'!$Q30&lt;&gt;0)),'Eing Turn-dat'!$Q30,"-----")</f>
        <v>Hoefling, Nathalie</v>
      </c>
      <c r="C34" s="101" t="s">
        <v>166</v>
      </c>
      <c r="D34" s="289"/>
      <c r="G34" s="100" t="str">
        <f>IF(C33&gt;C34,B33,IF(C33&lt;C34,B34,IF(C33=C34,"")))</f>
        <v>Hoefling, Nathalie</v>
      </c>
      <c r="H34" s="104"/>
      <c r="I34" s="105"/>
      <c r="N34" s="107"/>
      <c r="S34" s="107"/>
      <c r="X34" s="107"/>
    </row>
    <row r="35" spans="1:24" ht="13.5" thickBot="1">
      <c r="A35" s="106"/>
      <c r="B35" s="106"/>
      <c r="C35" s="106"/>
      <c r="I35" s="107">
        <v>22</v>
      </c>
      <c r="J35" s="103"/>
      <c r="K35" s="112"/>
      <c r="L35" s="100" t="str">
        <f>IF(H34&gt;H36,G34,IF(H34&lt;H36,G36,IF(H34=H36,"")))</f>
        <v>Reims, Frauke</v>
      </c>
      <c r="M35" s="104"/>
      <c r="N35" s="108"/>
      <c r="S35" s="107"/>
      <c r="X35" s="107"/>
    </row>
    <row r="36" spans="1:24" ht="13.5" thickBot="1">
      <c r="A36" s="100">
        <v>14</v>
      </c>
      <c r="B36" s="100" t="str">
        <f>IF(AND(($AG$3&gt;16),($AG$3&lt;33),('Eing Turn-dat'!$Q22&lt;&gt;0)),'Eing Turn-dat'!$Q22,"-----")</f>
        <v>Reims, Frauke</v>
      </c>
      <c r="C36" s="101" t="s">
        <v>166</v>
      </c>
      <c r="D36" s="288">
        <v>12</v>
      </c>
      <c r="E36" s="103"/>
      <c r="F36" s="103"/>
      <c r="G36" s="100" t="str">
        <f>IF(C36&gt;C37,B36,IF(C36&lt;C37,B37,IF(C36=C37,"")))</f>
        <v>Reims, Frauke</v>
      </c>
      <c r="H36" s="104" t="s">
        <v>166</v>
      </c>
      <c r="I36" s="108"/>
      <c r="S36" s="107"/>
      <c r="X36" s="107"/>
    </row>
    <row r="37" spans="1:24" ht="13.5" thickBot="1">
      <c r="A37" s="100">
        <v>30</v>
      </c>
      <c r="B37" s="100" t="str">
        <f>IF(AND(($AG$3&gt;16),($AG$3&lt;33),('Eing Turn-dat'!$Q38&lt;&gt;0)),'Eing Turn-dat'!$Q38,"-----")</f>
        <v>-----</v>
      </c>
      <c r="C37" s="101"/>
      <c r="D37" s="289"/>
      <c r="S37" s="107"/>
      <c r="X37" s="107"/>
    </row>
    <row r="38" spans="1:24" ht="13.5" thickBot="1">
      <c r="A38" s="106"/>
      <c r="B38" s="106"/>
      <c r="C38" s="106"/>
      <c r="G38" s="74"/>
      <c r="S38" s="107">
        <v>46</v>
      </c>
      <c r="T38" s="103"/>
      <c r="U38" s="103"/>
      <c r="V38" s="100" t="str">
        <f>IF(R32&gt;R44,Q32,IF(R32&lt;R44,Q44,IF(R32=R44,"")))</f>
        <v>Dworaczyk, Vera</v>
      </c>
      <c r="W38" s="104" t="s">
        <v>166</v>
      </c>
      <c r="X38" s="108"/>
    </row>
    <row r="39" spans="1:19" ht="13.5" thickBot="1">
      <c r="A39" s="100">
        <v>4</v>
      </c>
      <c r="B39" s="100" t="str">
        <f>IF(AND(($AG$3&gt;16),($AG$3&lt;33),('Eing Turn-dat'!$Q12&lt;&gt;0)),'Eing Turn-dat'!$Q12,"-----")</f>
        <v>Hermann, Sophie</v>
      </c>
      <c r="C39" s="101"/>
      <c r="D39" s="290">
        <v>13</v>
      </c>
      <c r="E39" s="103"/>
      <c r="F39" s="103"/>
      <c r="S39" s="107"/>
    </row>
    <row r="40" spans="1:19" ht="13.5" thickBot="1">
      <c r="A40" s="108">
        <v>20</v>
      </c>
      <c r="B40" s="100" t="str">
        <f>IF(AND(($AG$3&gt;16),($AG$3&lt;33),('Eing Turn-dat'!$Q28&lt;&gt;0)),'Eing Turn-dat'!$Q28,"-----")</f>
        <v>Dworaczyk, Vera</v>
      </c>
      <c r="C40" s="114" t="s">
        <v>166</v>
      </c>
      <c r="D40" s="289"/>
      <c r="G40" s="100" t="str">
        <f>IF(C39&gt;C40,B39,IF(C39&lt;C40,B40,IF(C39=C40,"")))</f>
        <v>Dworaczyk, Vera</v>
      </c>
      <c r="H40" s="104" t="s">
        <v>166</v>
      </c>
      <c r="I40" s="105"/>
      <c r="S40" s="107"/>
    </row>
    <row r="41" spans="1:19" ht="13.5" thickBot="1">
      <c r="A41" s="106"/>
      <c r="B41" s="106"/>
      <c r="C41" s="106"/>
      <c r="I41" s="107">
        <v>23</v>
      </c>
      <c r="J41" s="113"/>
      <c r="K41" s="110"/>
      <c r="L41" s="100" t="str">
        <f>IF(H40&gt;H42,G40,IF(H40&lt;H42,G42,IF(H40=H42,"")))</f>
        <v>Dworaczyk, Vera</v>
      </c>
      <c r="M41" s="104" t="s">
        <v>166</v>
      </c>
      <c r="N41" s="105"/>
      <c r="S41" s="107"/>
    </row>
    <row r="42" spans="1:19" ht="13.5" thickBot="1">
      <c r="A42" s="100">
        <v>12</v>
      </c>
      <c r="B42" s="100" t="str">
        <f>IF(AND(($AG$3&gt;16),($AG$3&lt;33),('Eing Turn-dat'!$Q20&lt;&gt;0)),'Eing Turn-dat'!$Q20,"-----")</f>
        <v>Klein, Melanie</v>
      </c>
      <c r="C42" s="101" t="s">
        <v>166</v>
      </c>
      <c r="D42" s="288">
        <v>14</v>
      </c>
      <c r="E42" s="103"/>
      <c r="F42" s="103"/>
      <c r="G42" s="100" t="str">
        <f>IF(C42&gt;C43,B42,IF(C42&lt;C43,B43,IF(C42=C43,"")))</f>
        <v>Klein, Melanie</v>
      </c>
      <c r="H42" s="104"/>
      <c r="I42" s="108"/>
      <c r="N42" s="107"/>
      <c r="S42" s="107"/>
    </row>
    <row r="43" spans="1:19" ht="13.5" thickBot="1">
      <c r="A43" s="100">
        <v>28</v>
      </c>
      <c r="B43" s="100" t="str">
        <f>IF(AND(($AG$3&gt;16),($AG$3&lt;33),('Eing Turn-dat'!$Q36&lt;&gt;0)),'Eing Turn-dat'!$Q36,"-----")</f>
        <v>-----</v>
      </c>
      <c r="C43" s="101"/>
      <c r="D43" s="289"/>
      <c r="N43" s="107"/>
      <c r="S43" s="107"/>
    </row>
    <row r="44" spans="1:30" ht="13.5" thickBot="1">
      <c r="A44" s="106"/>
      <c r="B44" s="106"/>
      <c r="C44" s="106"/>
      <c r="N44" s="107">
        <v>36</v>
      </c>
      <c r="O44" s="103"/>
      <c r="P44" s="112"/>
      <c r="Q44" s="100" t="str">
        <f>IF(M41&gt;M47,L41,IF(M41&lt;M47,L47,IF(M41=M47,"")))</f>
        <v>Dworaczyk, Vera</v>
      </c>
      <c r="R44" s="104" t="s">
        <v>166</v>
      </c>
      <c r="S44" s="108"/>
      <c r="Z44" s="236" t="s">
        <v>20</v>
      </c>
      <c r="AA44" s="291"/>
      <c r="AB44" s="291"/>
      <c r="AC44" s="237"/>
      <c r="AD44" s="238"/>
    </row>
    <row r="45" spans="1:30" ht="13.5" thickBot="1">
      <c r="A45" s="100">
        <v>8</v>
      </c>
      <c r="B45" s="100" t="str">
        <f>IF(AND(($AG$3&gt;16),($AG$3&lt;33),('Eing Turn-dat'!$Q16&lt;&gt;0)),'Eing Turn-dat'!$Q16,"-----")</f>
        <v>Aufurth, Julia</v>
      </c>
      <c r="C45" s="101" t="s">
        <v>166</v>
      </c>
      <c r="D45" s="288">
        <v>15</v>
      </c>
      <c r="E45" s="103"/>
      <c r="F45" s="103"/>
      <c r="N45" s="107"/>
      <c r="Z45" s="120">
        <v>1</v>
      </c>
      <c r="AA45" s="292" t="str">
        <f>Y20</f>
        <v>Dworaczyk, Vera</v>
      </c>
      <c r="AB45" s="293"/>
      <c r="AC45" s="294"/>
      <c r="AD45" s="110" t="s">
        <v>234</v>
      </c>
    </row>
    <row r="46" spans="1:30" ht="13.5" thickBot="1">
      <c r="A46" s="100">
        <v>24</v>
      </c>
      <c r="B46" s="100" t="str">
        <f>IF(AND(($AG$3&gt;16),($AG$3&lt;33),('Eing Turn-dat'!$Q32&lt;&gt;0)),'Eing Turn-dat'!$Q32,"-----")</f>
        <v>-----</v>
      </c>
      <c r="C46" s="101"/>
      <c r="D46" s="289"/>
      <c r="G46" s="100" t="str">
        <f>IF(C45&gt;C46,B45,IF(C45&lt;C46,B46,IF(C45=C46,"")))</f>
        <v>Aufurth, Julia</v>
      </c>
      <c r="H46" s="104" t="s">
        <v>166</v>
      </c>
      <c r="I46" s="105"/>
      <c r="N46" s="107"/>
      <c r="Z46" s="121">
        <v>2</v>
      </c>
      <c r="AA46" s="258" t="str">
        <f>Y28</f>
        <v>Kautz, Nicole</v>
      </c>
      <c r="AB46" s="259"/>
      <c r="AC46" s="280"/>
      <c r="AD46" s="123" t="s">
        <v>157</v>
      </c>
    </row>
    <row r="47" spans="1:30" ht="13.5" thickBot="1">
      <c r="A47" s="106"/>
      <c r="B47" s="106"/>
      <c r="C47" s="106"/>
      <c r="I47" s="107">
        <v>24</v>
      </c>
      <c r="J47" s="103"/>
      <c r="K47" s="112"/>
      <c r="L47" s="100" t="str">
        <f>IF(H46&gt;H48,G46,IF(H46&lt;H48,G48,IF(H46=H48,"")))</f>
        <v>Aufurth, Julia</v>
      </c>
      <c r="M47" s="104"/>
      <c r="N47" s="108"/>
      <c r="Z47" s="121">
        <v>3</v>
      </c>
      <c r="AA47" s="258" t="str">
        <f>AD65</f>
        <v>Schneehardt, Maria</v>
      </c>
      <c r="AB47" s="259"/>
      <c r="AC47" s="280"/>
      <c r="AD47" s="123" t="s">
        <v>93</v>
      </c>
    </row>
    <row r="48" spans="1:30" ht="13.5" thickBot="1">
      <c r="A48" s="100">
        <v>16</v>
      </c>
      <c r="B48" s="100" t="str">
        <f>IF(AND(($AG$3&gt;16),($AG$3&lt;33),('Eing Turn-dat'!$Q24&lt;&gt;0)),'Eing Turn-dat'!$Q24,"-----")</f>
        <v>Röder, Desiree</v>
      </c>
      <c r="C48" s="101" t="s">
        <v>166</v>
      </c>
      <c r="D48" s="288">
        <v>16</v>
      </c>
      <c r="E48" s="103"/>
      <c r="F48" s="103"/>
      <c r="G48" s="100" t="str">
        <f>IF(C48&gt;C49,B48,IF(C48&lt;C49,B49,IF(C48=C49,"")))</f>
        <v>Röder, Desiree</v>
      </c>
      <c r="H48" s="104"/>
      <c r="I48" s="108"/>
      <c r="Z48" s="90">
        <v>3</v>
      </c>
      <c r="AA48" s="281" t="str">
        <f>AD80</f>
        <v>Reims, Frauke</v>
      </c>
      <c r="AB48" s="282"/>
      <c r="AC48" s="283"/>
      <c r="AD48" s="112" t="str">
        <f>IF(AA48&lt;&gt;"",VLOOKUP(AA48,'Eing Turn-dat'!$Q$9:$R$40,2),"")</f>
        <v>NW, 1.JC Mönchengladbach</v>
      </c>
    </row>
    <row r="49" spans="1:4" ht="13.5" thickBot="1">
      <c r="A49" s="100">
        <v>32</v>
      </c>
      <c r="B49" s="100" t="str">
        <f>IF(AND(($AG$3&gt;16),($AG$3&lt;33),('Eing Turn-dat'!$Q40&lt;&gt;0)),'Eing Turn-dat'!$Q40,"-----")</f>
        <v>-----</v>
      </c>
      <c r="C49" s="101"/>
      <c r="D49" s="289"/>
    </row>
    <row r="52" spans="1:31" ht="25.5">
      <c r="A52" s="119" t="str">
        <f>'Eing Turn-dat'!$E$1</f>
        <v>Wolfgang-Welz-Gedächtnisturnier 2002 Frauen U19</v>
      </c>
      <c r="B52" s="91"/>
      <c r="C52" s="91"/>
      <c r="D52" s="64"/>
      <c r="E52" s="91"/>
      <c r="F52" s="91"/>
      <c r="G52" s="91"/>
      <c r="H52" s="91"/>
      <c r="I52" s="2"/>
      <c r="J52" s="91"/>
      <c r="K52" s="91"/>
      <c r="L52" s="91"/>
      <c r="M52" s="91"/>
      <c r="N52" s="6"/>
      <c r="O52" s="91"/>
      <c r="P52" s="91"/>
      <c r="Q52" s="91"/>
      <c r="R52" s="91"/>
      <c r="U52" s="149" t="str">
        <f>"Ort: "</f>
        <v>Ort: </v>
      </c>
      <c r="V52" s="6" t="str">
        <f>'Eing Turn-dat'!$B$3</f>
        <v>Mannheim</v>
      </c>
      <c r="AB52" s="119"/>
      <c r="AC52" s="119"/>
      <c r="AD52" s="119"/>
      <c r="AE52" s="111"/>
    </row>
    <row r="53" spans="1:30" ht="26.25" thickBot="1">
      <c r="A53" s="91"/>
      <c r="B53" s="91"/>
      <c r="C53" s="91"/>
      <c r="D53" s="64"/>
      <c r="E53" s="91"/>
      <c r="F53" s="91"/>
      <c r="G53" s="91"/>
      <c r="H53" s="91"/>
      <c r="I53" s="2"/>
      <c r="J53" s="91"/>
      <c r="K53" s="91"/>
      <c r="L53" s="91"/>
      <c r="M53" s="91"/>
      <c r="N53" s="6"/>
      <c r="O53" s="91"/>
      <c r="P53" s="91"/>
      <c r="Q53" s="91"/>
      <c r="R53" s="91"/>
      <c r="S53" s="149"/>
      <c r="T53" s="149"/>
      <c r="U53" s="149" t="str">
        <f>"Datum: "</f>
        <v>Datum: </v>
      </c>
      <c r="V53" s="156">
        <f>'Eing Turn-dat'!$D$3</f>
        <v>37569</v>
      </c>
      <c r="AA53" s="119"/>
      <c r="AB53" s="119"/>
      <c r="AC53" s="119"/>
      <c r="AD53" s="119"/>
    </row>
    <row r="54" spans="27:30" ht="24" thickBot="1">
      <c r="AA54" s="157" t="str">
        <f>"Trostrunde      "&amp;AG4&amp;"kg"</f>
        <v>Trostrunde      -57kg</v>
      </c>
      <c r="AB54" s="158"/>
      <c r="AC54" s="158"/>
      <c r="AD54" s="159"/>
    </row>
    <row r="55" ht="13.5" thickBot="1"/>
    <row r="56" spans="1:6" ht="13.5" thickBot="1">
      <c r="A56" s="100">
        <v>13</v>
      </c>
      <c r="B56" s="100" t="str">
        <f>IF(C39&lt;C40,B39,IF(C39&gt;C40,B40,IF(C39=C40,"")))</f>
        <v>Hermann, Sophie</v>
      </c>
      <c r="C56" s="101" t="s">
        <v>166</v>
      </c>
      <c r="D56" s="275">
        <v>25</v>
      </c>
      <c r="E56" s="103"/>
      <c r="F56" s="103"/>
    </row>
    <row r="57" spans="1:11" ht="13.5" thickBot="1">
      <c r="A57" s="100">
        <v>14</v>
      </c>
      <c r="B57" s="100" t="str">
        <f>IF(C42&lt;C43,B42,IF(C42&gt;C43,B43,IF(C42=C43,"")))</f>
        <v>-----</v>
      </c>
      <c r="C57" s="101"/>
      <c r="D57" s="276"/>
      <c r="G57" s="100" t="str">
        <f>IF(C56&gt;C57,B56,IF(C56&lt;C57,B57,IF(C56=C57,"")))</f>
        <v>Hermann, Sophie</v>
      </c>
      <c r="H57" s="101" t="s">
        <v>166</v>
      </c>
      <c r="I57" s="275">
        <v>37</v>
      </c>
      <c r="J57" s="102"/>
      <c r="K57" s="103"/>
    </row>
    <row r="58" spans="6:14" ht="13.5" thickBot="1">
      <c r="F58" s="100">
        <v>21</v>
      </c>
      <c r="G58" s="100" t="str">
        <f>IF(H28&lt;H30,G28,IF(H28&gt;H30,G30,IF(H28=H30,"")))</f>
        <v>Pagel, Nadine</v>
      </c>
      <c r="H58" s="101"/>
      <c r="I58" s="276"/>
      <c r="L58" s="100" t="str">
        <f>IF(H57&gt;H58,G57,IF(H57&lt;H58,G58,IF(H57=H58,"")))</f>
        <v>Hermann, Sophie</v>
      </c>
      <c r="M58" s="104"/>
      <c r="N58" s="105"/>
    </row>
    <row r="59" spans="1:16" ht="13.5" thickBot="1">
      <c r="A59" s="100">
        <v>15</v>
      </c>
      <c r="B59" s="100" t="str">
        <f>IF(C45&lt;C46,B45,IF(C45&gt;C46,B46,IF(C45=C46,"")))</f>
        <v>-----</v>
      </c>
      <c r="C59" s="101"/>
      <c r="D59" s="275">
        <v>26</v>
      </c>
      <c r="E59" s="103"/>
      <c r="F59" s="103"/>
      <c r="N59" s="107">
        <v>47</v>
      </c>
      <c r="O59" s="103"/>
      <c r="P59" s="103"/>
    </row>
    <row r="60" spans="1:21" ht="13.5" thickBot="1">
      <c r="A60" s="100">
        <v>16</v>
      </c>
      <c r="B60" s="100" t="str">
        <f>IF(C48&lt;C49,B48,IF(C48&gt;C49,B49,IF(C48=C49,"")))</f>
        <v>-----</v>
      </c>
      <c r="C60" s="101"/>
      <c r="D60" s="276"/>
      <c r="G60" s="100">
        <f>IF(C59&gt;C60,B59,IF(C59&lt;C60,B60,IF(C59=C60,"")))</f>
      </c>
      <c r="H60" s="101"/>
      <c r="I60" s="275">
        <v>38</v>
      </c>
      <c r="J60" s="102"/>
      <c r="K60" s="112"/>
      <c r="L60" s="100" t="str">
        <f>IF(H60&gt;H61,G60,IF(H60&lt;H61,G61,IF(H60=H61,"")))</f>
        <v>Hoefling, Nathalie</v>
      </c>
      <c r="M60" s="104" t="s">
        <v>166</v>
      </c>
      <c r="N60" s="108"/>
      <c r="Q60" s="100" t="str">
        <f>IF(M58&gt;M60,L58,IF(M58&lt;M60,L60,IF(M58=M60,"")))</f>
        <v>Hoefling, Nathalie</v>
      </c>
      <c r="R60" s="101"/>
      <c r="S60" s="275">
        <v>51</v>
      </c>
      <c r="T60" s="102"/>
      <c r="U60" s="103"/>
    </row>
    <row r="61" spans="6:24" ht="13.5" thickBot="1">
      <c r="F61" s="115">
        <v>22</v>
      </c>
      <c r="G61" s="100" t="str">
        <f>IF(H34&lt;H36,G34,IF(H34&gt;H36,G36,IF(H34=H36,"")))</f>
        <v>Hoefling, Nathalie</v>
      </c>
      <c r="H61" s="101" t="s">
        <v>166</v>
      </c>
      <c r="I61" s="276"/>
      <c r="P61" s="100">
        <v>33</v>
      </c>
      <c r="Q61" s="100" t="str">
        <f>IF(M5&lt;M11,L5,IF(M5&gt;M11,L11,IF(M5=M11,"")))</f>
        <v>Karlsson, Edda</v>
      </c>
      <c r="R61" s="101" t="s">
        <v>166</v>
      </c>
      <c r="S61" s="276"/>
      <c r="V61" s="100" t="str">
        <f>IF(R60&gt;R61,Q60,IF(R60&lt;R61,Q61,IF(R60=R61,"")))</f>
        <v>Karlsson, Edda</v>
      </c>
      <c r="W61" s="104" t="s">
        <v>166</v>
      </c>
      <c r="X61" s="105"/>
    </row>
    <row r="62" spans="1:24" ht="13.5" thickBot="1">
      <c r="A62" s="115">
        <v>9</v>
      </c>
      <c r="B62" s="100" t="str">
        <f>IF(C27&lt;C28,B27,IF(C27&gt;C28,B28,IF(C27=C28,"")))</f>
        <v>Wirbser, Ailien</v>
      </c>
      <c r="C62" s="101" t="s">
        <v>166</v>
      </c>
      <c r="D62" s="286">
        <v>27</v>
      </c>
      <c r="E62" s="103"/>
      <c r="F62" s="103"/>
      <c r="X62" s="107"/>
    </row>
    <row r="63" spans="1:26" ht="13.5" thickBot="1">
      <c r="A63" s="115">
        <v>10</v>
      </c>
      <c r="B63" s="100" t="str">
        <f>IF(C30&lt;C31,B30,IF(C30&gt;C31,B31,IF(C30=C31,"")))</f>
        <v>-----</v>
      </c>
      <c r="C63" s="101"/>
      <c r="D63" s="287"/>
      <c r="G63" s="100" t="str">
        <f>IF(C62&gt;C63,B62,IF(C62&lt;C63,B63,IF(C62=C63,"")))</f>
        <v>Wirbser, Ailien</v>
      </c>
      <c r="H63" s="101"/>
      <c r="I63" s="275">
        <v>39</v>
      </c>
      <c r="J63" s="102"/>
      <c r="K63" s="103"/>
      <c r="X63" s="107"/>
      <c r="Y63" s="103"/>
      <c r="Z63" s="103"/>
    </row>
    <row r="64" spans="6:29" ht="13.5" thickBot="1">
      <c r="F64" s="100">
        <v>23</v>
      </c>
      <c r="G64" s="100" t="str">
        <f>IF(H40&lt;H42,G40,IF(H40&gt;H42,G42,IF(H40=H42,"")))</f>
        <v>Klein, Melanie</v>
      </c>
      <c r="H64" s="101" t="s">
        <v>166</v>
      </c>
      <c r="I64" s="276"/>
      <c r="L64" s="100" t="str">
        <f>IF(H63&gt;H64,G63,IF(H63&lt;H64,G64,IF(H63=H64,"")))</f>
        <v>Klein, Melanie</v>
      </c>
      <c r="M64" s="104"/>
      <c r="N64" s="105"/>
      <c r="X64" s="107">
        <v>55</v>
      </c>
      <c r="AA64" s="100" t="str">
        <f>IF(W61&gt;W66,V61,IF(W61&lt;W66,V66,IF(W61=W66,"")))</f>
        <v>Karlsson, Edda</v>
      </c>
      <c r="AB64" s="104"/>
      <c r="AC64" s="105"/>
    </row>
    <row r="65" spans="1:30" ht="13.5" thickBot="1">
      <c r="A65" s="115">
        <v>11</v>
      </c>
      <c r="B65" s="100" t="str">
        <f>IF(C33&lt;C34,B33,IF(C33&gt;C34,B34,IF(C33=C34,"")))</f>
        <v>Rohrhirsch, Maddalena</v>
      </c>
      <c r="C65" s="101" t="s">
        <v>166</v>
      </c>
      <c r="D65" s="286">
        <v>28</v>
      </c>
      <c r="E65" s="103"/>
      <c r="F65" s="103"/>
      <c r="N65" s="107">
        <v>48</v>
      </c>
      <c r="O65" s="103"/>
      <c r="P65" s="103"/>
      <c r="X65" s="107"/>
      <c r="AC65" s="107"/>
      <c r="AD65" s="305" t="str">
        <f>IF(AB64&gt;AB68,AA64,IF(AB64&lt;AB68,AA68,IF(AB64=AB68,"")))</f>
        <v>Schneehardt, Maria</v>
      </c>
    </row>
    <row r="66" spans="1:30" ht="13.5" thickBot="1">
      <c r="A66" s="115">
        <v>12</v>
      </c>
      <c r="B66" s="100" t="str">
        <f>IF(C36&lt;C37,B36,IF(C36&gt;C37,B37,IF(C36=C37,"")))</f>
        <v>-----</v>
      </c>
      <c r="C66" s="101"/>
      <c r="D66" s="287"/>
      <c r="G66" s="100" t="str">
        <f>IF(C65&gt;C66,B65,IF(C65&lt;C66,B66,IF(C65=C66,"")))</f>
        <v>Rohrhirsch, Maddalena</v>
      </c>
      <c r="H66" s="101"/>
      <c r="I66" s="275">
        <v>40</v>
      </c>
      <c r="J66" s="102"/>
      <c r="K66" s="112"/>
      <c r="L66" s="100" t="str">
        <f>IF(H66&gt;H67,G66,IF(H66&lt;H67,G67,IF(H66=H67,"")))</f>
        <v>Röder, Desiree</v>
      </c>
      <c r="M66" s="104" t="s">
        <v>166</v>
      </c>
      <c r="N66" s="108"/>
      <c r="Q66" s="100" t="str">
        <f>IF(M64&gt;M66,L64,IF(M64&lt;M66,L66,IF(M64=M66,"")))</f>
        <v>Röder, Desiree</v>
      </c>
      <c r="R66" s="101" t="s">
        <v>166</v>
      </c>
      <c r="S66" s="275">
        <v>52</v>
      </c>
      <c r="T66" s="102"/>
      <c r="U66" s="103"/>
      <c r="V66" s="100" t="str">
        <f>IF(R66&gt;R67,Q66,IF(R66&lt;R67,Q67,IF(R66=R67,"")))</f>
        <v>Röder, Desiree</v>
      </c>
      <c r="W66" s="104"/>
      <c r="X66" s="108"/>
      <c r="AC66" s="107">
        <v>57</v>
      </c>
      <c r="AD66" s="306"/>
    </row>
    <row r="67" spans="6:31" ht="13.5" thickBot="1">
      <c r="F67" s="100">
        <v>24</v>
      </c>
      <c r="G67" s="100" t="str">
        <f>IF(H46&lt;H48,G46,IF(H46&gt;H48,G48,IF(H46=H48,"")))</f>
        <v>Röder, Desiree</v>
      </c>
      <c r="H67" s="101" t="s">
        <v>166</v>
      </c>
      <c r="I67" s="276"/>
      <c r="P67" s="100">
        <v>34</v>
      </c>
      <c r="Q67" s="100" t="str">
        <f>IF(M17&lt;M23,L17,IF(M17&gt;M23,L23,IF(M17=M23,"")))</f>
        <v>Quase, Nadine</v>
      </c>
      <c r="R67" s="101"/>
      <c r="S67" s="276"/>
      <c r="AC67" s="107"/>
      <c r="AD67" s="82" t="s">
        <v>29</v>
      </c>
      <c r="AE67" s="111"/>
    </row>
    <row r="68" spans="26:31" ht="13.5" thickBot="1">
      <c r="Z68" s="100">
        <v>46</v>
      </c>
      <c r="AA68" s="100" t="str">
        <f>IF(R32&lt;R44,Q32,IF(R32&gt;R44,Q44,IF(R32=R44,"")))</f>
        <v>Schneehardt, Maria</v>
      </c>
      <c r="AB68" s="104" t="s">
        <v>166</v>
      </c>
      <c r="AC68" s="108"/>
      <c r="AD68" s="111"/>
      <c r="AE68" s="111"/>
    </row>
    <row r="70" ht="13.5" thickBot="1"/>
    <row r="71" spans="1:6" ht="13.5" thickBot="1">
      <c r="A71" s="100">
        <v>5</v>
      </c>
      <c r="B71" s="100" t="str">
        <f>IF(C15&lt;C16,B15,IF(C15&gt;C16,B16,IF(C15=C16,"")))</f>
        <v>Schäfer, Julia</v>
      </c>
      <c r="C71" s="101" t="s">
        <v>166</v>
      </c>
      <c r="D71" s="275">
        <v>29</v>
      </c>
      <c r="E71" s="103"/>
      <c r="F71" s="103"/>
    </row>
    <row r="72" spans="1:9" ht="13.5" thickBot="1">
      <c r="A72" s="100">
        <v>6</v>
      </c>
      <c r="B72" s="100" t="str">
        <f>IF(C18&lt;C19,B18,IF(C18&gt;C19,B19,IF(C18=C19,"")))</f>
        <v>-----</v>
      </c>
      <c r="C72" s="101"/>
      <c r="D72" s="276"/>
      <c r="G72" s="100" t="str">
        <f>IF(C71&gt;C72,B71,IF(C71&lt;C72,B72,IF(C71=C72,"")))</f>
        <v>Schäfer, Julia</v>
      </c>
      <c r="H72" s="101" t="s">
        <v>166</v>
      </c>
      <c r="I72" s="275">
        <v>41</v>
      </c>
    </row>
    <row r="73" spans="6:14" ht="13.5" thickBot="1">
      <c r="F73" s="100">
        <v>17</v>
      </c>
      <c r="G73" s="100" t="str">
        <f>IF(H4&lt;H6,G4,IF(H4&gt;H6,G6,IF(H4=H6,"")))</f>
        <v>Sehr, Ina</v>
      </c>
      <c r="H73" s="101"/>
      <c r="I73" s="276"/>
      <c r="J73" s="113"/>
      <c r="K73" s="113"/>
      <c r="L73" s="100" t="str">
        <f>IF(H72&gt;H73,G72,IF(H72&lt;H73,G73,IF(H72=H73,"")))</f>
        <v>Schäfer, Julia</v>
      </c>
      <c r="M73" s="104"/>
      <c r="N73" s="105"/>
    </row>
    <row r="74" spans="1:16" ht="13.5" thickBot="1">
      <c r="A74" s="100">
        <v>7</v>
      </c>
      <c r="B74" s="100" t="str">
        <f>IF(C21&lt;C22,B21,IF(C21&gt;C22,B22,IF(C21=C22,"")))</f>
        <v>Hohenbichler, Isabelle</v>
      </c>
      <c r="C74" s="101" t="s">
        <v>166</v>
      </c>
      <c r="D74" s="275">
        <v>30</v>
      </c>
      <c r="E74" s="103"/>
      <c r="F74" s="103"/>
      <c r="J74" s="111"/>
      <c r="K74" s="111"/>
      <c r="N74" s="107">
        <v>49</v>
      </c>
      <c r="O74" s="103"/>
      <c r="P74" s="103"/>
    </row>
    <row r="75" spans="1:21" ht="13.5" thickBot="1">
      <c r="A75" s="100">
        <v>8</v>
      </c>
      <c r="B75" s="100" t="str">
        <f>IF(C24&lt;C25,B24,IF(C24&gt;C25,B25,IF(C24=C25,"")))</f>
        <v>-----</v>
      </c>
      <c r="C75" s="101"/>
      <c r="D75" s="276"/>
      <c r="G75" s="100" t="str">
        <f>IF(C74&gt;C75,B74,IF(C74&lt;C75,B75,IF(C74=C75,"")))</f>
        <v>Hohenbichler, Isabelle</v>
      </c>
      <c r="H75" s="101" t="s">
        <v>166</v>
      </c>
      <c r="I75" s="275">
        <v>42</v>
      </c>
      <c r="J75" s="103"/>
      <c r="K75" s="103"/>
      <c r="L75" s="100" t="str">
        <f>IF(H75&gt;H76,G75,IF(H75&lt;H76,G76,IF(H75=H76,"")))</f>
        <v>Hohenbichler, Isabelle</v>
      </c>
      <c r="M75" s="104" t="s">
        <v>166</v>
      </c>
      <c r="N75" s="108"/>
      <c r="Q75" s="100" t="str">
        <f>IF(M73&gt;M75,L73,IF(M73&lt;M75,L75,IF(M73=M75,"")))</f>
        <v>Hohenbichler, Isabelle</v>
      </c>
      <c r="R75" s="116"/>
      <c r="S75" s="275">
        <v>53</v>
      </c>
      <c r="T75" s="102"/>
      <c r="U75" s="103"/>
    </row>
    <row r="76" spans="6:24" ht="13.5" thickBot="1">
      <c r="F76" s="100">
        <v>18</v>
      </c>
      <c r="G76" s="100" t="str">
        <f>IF(H10&lt;H12,G10,IF(H10&gt;H12,G12,IF(H10=H12,"")))</f>
        <v>Mix, Bianca</v>
      </c>
      <c r="H76" s="101"/>
      <c r="I76" s="276"/>
      <c r="P76" s="100">
        <v>35</v>
      </c>
      <c r="Q76" s="100" t="str">
        <f>IF(M29&lt;M35,L29,IF(M29&gt;M35,L35,IF(M29=M35,"")))</f>
        <v>Reims, Frauke</v>
      </c>
      <c r="R76" s="101" t="s">
        <v>166</v>
      </c>
      <c r="S76" s="276"/>
      <c r="V76" s="100" t="str">
        <f>IF(R75&gt;R76,Q75,IF(R75&lt;R76,Q76,IF(R75=R76,"")))</f>
        <v>Reims, Frauke</v>
      </c>
      <c r="W76" s="104" t="s">
        <v>166</v>
      </c>
      <c r="X76" s="105"/>
    </row>
    <row r="77" spans="1:24" ht="13.5" thickBot="1">
      <c r="A77" s="100">
        <v>1</v>
      </c>
      <c r="B77" s="100" t="str">
        <f>IF(C3&lt;C4,B3,IF(C3&gt;C4,B4,IF(C3=C4,"")))</f>
        <v>Giano, Angela</v>
      </c>
      <c r="C77" s="101" t="s">
        <v>166</v>
      </c>
      <c r="D77" s="275">
        <v>31</v>
      </c>
      <c r="E77" s="103"/>
      <c r="F77" s="103"/>
      <c r="X77" s="107"/>
    </row>
    <row r="78" spans="1:26" ht="13.5" thickBot="1">
      <c r="A78" s="100">
        <v>2</v>
      </c>
      <c r="B78" s="100" t="str">
        <f>IF(C6&lt;C7,B6,IF(C6&gt;C7,B7,IF(C6=C7,"")))</f>
        <v>-----</v>
      </c>
      <c r="C78" s="101"/>
      <c r="D78" s="276"/>
      <c r="G78" s="100" t="str">
        <f>IF(C77&gt;C78,B77,IF(C77&lt;C78,B78,IF(C77=C78,"")))</f>
        <v>Giano, Angela</v>
      </c>
      <c r="H78" s="101"/>
      <c r="I78" s="275">
        <v>43</v>
      </c>
      <c r="J78" s="102"/>
      <c r="K78" s="103"/>
      <c r="X78" s="107"/>
      <c r="Y78" s="103"/>
      <c r="Z78" s="103"/>
    </row>
    <row r="79" spans="6:29" ht="13.5" thickBot="1">
      <c r="F79" s="100">
        <v>19</v>
      </c>
      <c r="G79" s="100" t="str">
        <f>IF(H16&lt;H18,G16,IF(H16&gt;H18,G18,IF(H16=H18,"")))</f>
        <v>Leinweber, Nadine</v>
      </c>
      <c r="H79" s="101" t="s">
        <v>166</v>
      </c>
      <c r="I79" s="276"/>
      <c r="L79" s="100" t="str">
        <f>IF(H78&gt;H79,G78,IF(H78&lt;H79,G79,IF(H78=H79,"")))</f>
        <v>Leinweber, Nadine</v>
      </c>
      <c r="M79" s="104" t="s">
        <v>166</v>
      </c>
      <c r="N79" s="105"/>
      <c r="X79" s="107">
        <v>56</v>
      </c>
      <c r="AA79" s="100" t="str">
        <f>IF(W76&gt;W81,V76,IF(W76&lt;W81,V81,IF(W76=W81,"")))</f>
        <v>Reims, Frauke</v>
      </c>
      <c r="AB79" s="104" t="s">
        <v>166</v>
      </c>
      <c r="AC79" s="105"/>
    </row>
    <row r="80" spans="1:30" ht="13.5" thickBot="1">
      <c r="A80" s="100">
        <v>3</v>
      </c>
      <c r="B80" s="100" t="str">
        <f>IF(C9&lt;C10,B9,IF(C9&gt;C10,B10,IF(C9=C10,"")))</f>
        <v>Klein, Vanessa</v>
      </c>
      <c r="C80" s="101" t="s">
        <v>166</v>
      </c>
      <c r="D80" s="275">
        <v>32</v>
      </c>
      <c r="E80" s="103"/>
      <c r="F80" s="103"/>
      <c r="N80" s="107">
        <v>50</v>
      </c>
      <c r="O80" s="103"/>
      <c r="P80" s="103"/>
      <c r="X80" s="107"/>
      <c r="AC80" s="107"/>
      <c r="AD80" s="284" t="str">
        <f>IF(AB79&gt;AB83,AA79,IF(AB79&lt;AB83,AA83,IF(AB79=AB83,"")))</f>
        <v>Reims, Frauke</v>
      </c>
    </row>
    <row r="81" spans="1:30" ht="13.5" thickBot="1">
      <c r="A81" s="100">
        <v>4</v>
      </c>
      <c r="B81" s="100" t="str">
        <f>IF(C12&lt;C13,B12,IF(C12&gt;C13,B13,IF(C12=C13,"")))</f>
        <v>-----</v>
      </c>
      <c r="C81" s="101"/>
      <c r="D81" s="276"/>
      <c r="G81" s="100" t="str">
        <f>IF(C80&gt;C81,B80,IF(C80&lt;C81,B81,IF(C80=C81,"")))</f>
        <v>Klein, Vanessa</v>
      </c>
      <c r="H81" s="101" t="s">
        <v>166</v>
      </c>
      <c r="I81" s="275">
        <v>44</v>
      </c>
      <c r="J81" s="102"/>
      <c r="K81" s="112"/>
      <c r="L81" s="100" t="str">
        <f>IF(H81&gt;H82,G81,IF(H81&lt;H82,G82,IF(H81=H82,"")))</f>
        <v>Klein, Vanessa</v>
      </c>
      <c r="M81" s="104"/>
      <c r="N81" s="108"/>
      <c r="Q81" s="100" t="str">
        <f>IF(M79&gt;M81,L79,IF(M79&lt;M81,L81,IF(M79=M81,"")))</f>
        <v>Leinweber, Nadine</v>
      </c>
      <c r="R81" s="116"/>
      <c r="S81" s="275">
        <v>54</v>
      </c>
      <c r="T81" s="102"/>
      <c r="U81" s="103"/>
      <c r="V81" s="100" t="str">
        <f>IF(R81&gt;R82,Q81,IF(R81&lt;R82,Q82,IF(R81=R82,"")))</f>
        <v>Aufurth, Julia</v>
      </c>
      <c r="W81" s="104"/>
      <c r="X81" s="108"/>
      <c r="AC81" s="107">
        <v>58</v>
      </c>
      <c r="AD81" s="285"/>
    </row>
    <row r="82" spans="6:30" ht="13.5" thickBot="1">
      <c r="F82" s="100">
        <v>20</v>
      </c>
      <c r="G82" s="100" t="str">
        <f>IF(H22&lt;H24,G22,IF(H22&gt;H24,G24,IF(H22=H24,"")))</f>
        <v>Hoffmann, Vera</v>
      </c>
      <c r="H82" s="101"/>
      <c r="I82" s="276"/>
      <c r="P82" s="100">
        <v>36</v>
      </c>
      <c r="Q82" s="100" t="str">
        <f>IF(M41&lt;M47,L41,IF(M41&gt;M47,L47,IF(M41=M47,"")))</f>
        <v>Aufurth, Julia</v>
      </c>
      <c r="R82" s="101" t="s">
        <v>166</v>
      </c>
      <c r="S82" s="276"/>
      <c r="AC82" s="107"/>
      <c r="AD82" s="82" t="s">
        <v>29</v>
      </c>
    </row>
    <row r="83" spans="5:29" ht="13.5" thickBot="1">
      <c r="E83" s="111"/>
      <c r="Z83" s="100">
        <v>45</v>
      </c>
      <c r="AA83" s="100" t="str">
        <f>IF(R8&lt;R20,Q8,IF(R8&gt;R20,Q20,IF(R8=R20,"")))</f>
        <v>Scheffler, Stephanie</v>
      </c>
      <c r="AB83" s="104"/>
      <c r="AC83" s="108"/>
    </row>
    <row r="86" ht="12.75">
      <c r="AD86" s="117"/>
    </row>
  </sheetData>
  <mergeCells count="49">
    <mergeCell ref="D24:D25"/>
    <mergeCell ref="D21:D22"/>
    <mergeCell ref="D18:D19"/>
    <mergeCell ref="D27:D28"/>
    <mergeCell ref="D42:D43"/>
    <mergeCell ref="D45:D46"/>
    <mergeCell ref="Z44:AD44"/>
    <mergeCell ref="AA45:AC45"/>
    <mergeCell ref="AA46:AC46"/>
    <mergeCell ref="D30:D31"/>
    <mergeCell ref="D33:D34"/>
    <mergeCell ref="D36:D37"/>
    <mergeCell ref="D39:D40"/>
    <mergeCell ref="D77:D78"/>
    <mergeCell ref="D3:D4"/>
    <mergeCell ref="D56:D57"/>
    <mergeCell ref="D59:D60"/>
    <mergeCell ref="D62:D63"/>
    <mergeCell ref="D15:D16"/>
    <mergeCell ref="D12:D13"/>
    <mergeCell ref="D9:D10"/>
    <mergeCell ref="D6:D7"/>
    <mergeCell ref="D48:D49"/>
    <mergeCell ref="D80:D81"/>
    <mergeCell ref="I60:I61"/>
    <mergeCell ref="I57:I58"/>
    <mergeCell ref="I81:I82"/>
    <mergeCell ref="I78:I79"/>
    <mergeCell ref="I75:I76"/>
    <mergeCell ref="I72:I73"/>
    <mergeCell ref="D65:D66"/>
    <mergeCell ref="D71:D72"/>
    <mergeCell ref="D74:D75"/>
    <mergeCell ref="AD65:AD66"/>
    <mergeCell ref="AD80:AD81"/>
    <mergeCell ref="I66:I67"/>
    <mergeCell ref="I63:I64"/>
    <mergeCell ref="S75:S76"/>
    <mergeCell ref="S81:S82"/>
    <mergeCell ref="S66:S67"/>
    <mergeCell ref="AA3:AE4"/>
    <mergeCell ref="AA5:AE5"/>
    <mergeCell ref="S60:S61"/>
    <mergeCell ref="Y20:AB21"/>
    <mergeCell ref="Y22:AB22"/>
    <mergeCell ref="Y28:AB29"/>
    <mergeCell ref="Y30:AB30"/>
    <mergeCell ref="AA47:AC47"/>
    <mergeCell ref="AA48:AC48"/>
  </mergeCells>
  <printOptions/>
  <pageMargins left="0.393700787401575" right="0.196850393700787" top="0.393700787401575" bottom="0.393700787401575" header="0.196850393700787" footer="0.196850393700787"/>
  <pageSetup fitToHeight="2" horizontalDpi="600" verticalDpi="600" orientation="landscape" paperSize="9" scale="76" r:id="rId1"/>
  <headerFooter alignWithMargins="0">
    <oddFooter>&amp;L&amp;6&amp;F/&amp;A;
Stand: &amp;D; &amp;T&amp;R&amp;6Seite &amp;P von &amp;N</oddFooter>
  </headerFooter>
  <rowBreaks count="1" manualBreakCount="1">
    <brk id="4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9"/>
  <dimension ref="A1:V5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7109375" style="91" customWidth="1"/>
    <col min="2" max="2" width="17.7109375" style="91" customWidth="1"/>
    <col min="3" max="3" width="2.7109375" style="91" customWidth="1"/>
    <col min="4" max="4" width="6.7109375" style="64" customWidth="1"/>
    <col min="5" max="6" width="2.7109375" style="91" customWidth="1"/>
    <col min="7" max="7" width="17.7109375" style="91" customWidth="1"/>
    <col min="8" max="8" width="2.7109375" style="91" customWidth="1"/>
    <col min="9" max="9" width="6.7109375" style="2" customWidth="1"/>
    <col min="10" max="11" width="2.7109375" style="91" customWidth="1"/>
    <col min="12" max="12" width="17.7109375" style="91" customWidth="1"/>
    <col min="13" max="13" width="2.7109375" style="91" customWidth="1"/>
    <col min="14" max="14" width="6.7109375" style="6" customWidth="1"/>
    <col min="15" max="16" width="2.7109375" style="91" customWidth="1"/>
    <col min="17" max="17" width="17.7109375" style="91" customWidth="1"/>
    <col min="18" max="18" width="2.7109375" style="91" customWidth="1"/>
    <col min="19" max="19" width="6.7109375" style="6" customWidth="1"/>
    <col min="20" max="20" width="14.421875" style="91" customWidth="1"/>
    <col min="21" max="254" width="0" style="6" hidden="1" customWidth="1"/>
    <col min="255" max="255" width="2.28125" style="6" customWidth="1"/>
    <col min="256" max="16384" width="2.421875" style="6" customWidth="1"/>
  </cols>
  <sheetData>
    <row r="1" spans="1:20" ht="25.5">
      <c r="A1" s="119" t="str">
        <f>'Eing Turn-dat'!E1</f>
        <v>Wolfgang-Welz-Gedächtnisturnier 2002 Frauen U19</v>
      </c>
      <c r="S1" s="149" t="str">
        <f>"Ort: "</f>
        <v>Ort: </v>
      </c>
      <c r="T1" s="6" t="str">
        <f>'Eing Turn-dat'!$B$3</f>
        <v>Mannheim</v>
      </c>
    </row>
    <row r="2" spans="19:20" ht="25.5">
      <c r="S2" s="149" t="str">
        <f>"Datum: "</f>
        <v>Datum: </v>
      </c>
      <c r="T2" s="58">
        <f>'Eing Turn-dat'!$D$3</f>
        <v>37569</v>
      </c>
    </row>
    <row r="3" ht="7.5" customHeight="1"/>
    <row r="4" spans="1:20" ht="7.5" customHeight="1" thickBot="1">
      <c r="A4" s="74"/>
      <c r="B4" s="74"/>
      <c r="C4" s="74"/>
      <c r="E4" s="65"/>
      <c r="F4" s="74"/>
      <c r="G4" s="74"/>
      <c r="H4" s="74"/>
      <c r="I4" s="64"/>
      <c r="J4" s="65"/>
      <c r="K4" s="65"/>
      <c r="L4" s="74"/>
      <c r="M4" s="74"/>
      <c r="N4" s="64"/>
      <c r="O4" s="6"/>
      <c r="P4" s="6"/>
      <c r="Q4" s="6"/>
      <c r="R4" s="6"/>
      <c r="T4" s="6"/>
    </row>
    <row r="5" spans="1:22" ht="15" customHeight="1" thickBot="1">
      <c r="A5" s="75">
        <v>1</v>
      </c>
      <c r="B5" s="172" t="str">
        <f>IF(AND(($U$5&gt;6),($U$5&lt;17),('Eing Turn-dat'!V9&lt;&gt;0)),'Eing Turn-dat'!V9,"-----")</f>
        <v>Lutz, Cordula</v>
      </c>
      <c r="C5" s="77"/>
      <c r="D5" s="239">
        <v>1</v>
      </c>
      <c r="E5" s="66"/>
      <c r="F5" s="78"/>
      <c r="G5" s="74"/>
      <c r="H5" s="74"/>
      <c r="I5" s="64"/>
      <c r="J5" s="65"/>
      <c r="K5" s="65"/>
      <c r="L5" s="74"/>
      <c r="M5" s="74"/>
      <c r="N5" s="64"/>
      <c r="O5" s="65"/>
      <c r="P5" s="241" t="str">
        <f>"Gewichtsklasse: "&amp;'Eing Turn-dat'!I2&amp;" kg"</f>
        <v>Gewichtsklasse: -63 kg</v>
      </c>
      <c r="Q5" s="242"/>
      <c r="R5" s="242"/>
      <c r="S5" s="242"/>
      <c r="T5" s="243"/>
      <c r="U5" s="6">
        <f>'Eing Turn-dat'!W75</f>
        <v>14</v>
      </c>
      <c r="V5" s="6" t="str">
        <f>"=Kämpferanzahl"</f>
        <v>=Kämpferanzahl</v>
      </c>
    </row>
    <row r="6" spans="1:20" ht="15" customHeight="1" thickBot="1">
      <c r="A6" s="75">
        <v>9</v>
      </c>
      <c r="B6" s="172" t="str">
        <f>IF(AND(($U$5&gt;6),($U$5&lt;17),('Eing Turn-dat'!V17&lt;&gt;0)),'Eing Turn-dat'!V17,"-----")</f>
        <v>Katstein, Jessica</v>
      </c>
      <c r="C6" s="77" t="s">
        <v>166</v>
      </c>
      <c r="D6" s="240"/>
      <c r="E6" s="65"/>
      <c r="F6" s="74"/>
      <c r="G6" s="75" t="str">
        <f>IF(C5&gt;C6,B5,IF(C5&lt;C6,B6,IF(C5=C6,"")))</f>
        <v>Katstein, Jessica</v>
      </c>
      <c r="H6" s="79"/>
      <c r="I6" s="67"/>
      <c r="J6" s="81"/>
      <c r="K6" s="65"/>
      <c r="L6" s="74"/>
      <c r="M6" s="74"/>
      <c r="N6" s="64"/>
      <c r="O6" s="65"/>
      <c r="P6" s="244"/>
      <c r="Q6" s="245"/>
      <c r="R6" s="245"/>
      <c r="S6" s="245"/>
      <c r="T6" s="246"/>
    </row>
    <row r="7" spans="1:20" ht="15" customHeight="1" thickBot="1">
      <c r="A7" s="76"/>
      <c r="B7" s="76"/>
      <c r="C7" s="76"/>
      <c r="D7" s="68"/>
      <c r="E7" s="65"/>
      <c r="F7" s="74"/>
      <c r="G7" s="74"/>
      <c r="H7" s="74"/>
      <c r="I7" s="235">
        <v>9</v>
      </c>
      <c r="J7" s="66"/>
      <c r="K7" s="70"/>
      <c r="L7" s="74"/>
      <c r="M7" s="74"/>
      <c r="N7" s="64"/>
      <c r="O7" s="65"/>
      <c r="P7" s="228" t="str">
        <f>"Anzahl der Kämpfer : "&amp;U5</f>
        <v>Anzahl der Kämpfer : 14</v>
      </c>
      <c r="Q7" s="229"/>
      <c r="R7" s="229"/>
      <c r="S7" s="229"/>
      <c r="T7" s="230"/>
    </row>
    <row r="8" spans="1:20" ht="15" customHeight="1" thickBot="1">
      <c r="A8" s="74"/>
      <c r="B8" s="74"/>
      <c r="C8" s="74"/>
      <c r="E8" s="65"/>
      <c r="F8" s="74"/>
      <c r="G8" s="74"/>
      <c r="H8" s="74"/>
      <c r="I8" s="235"/>
      <c r="J8" s="81"/>
      <c r="K8" s="65"/>
      <c r="L8" s="75" t="str">
        <f>IF(H6&gt;H9,G6,IF(H6&lt;H9,G9,IF(H6=H9,"")))</f>
        <v>Greve, Elisabeth</v>
      </c>
      <c r="M8" s="79" t="s">
        <v>166</v>
      </c>
      <c r="N8" s="67"/>
      <c r="O8" s="65"/>
      <c r="P8" s="74"/>
      <c r="Q8" s="74"/>
      <c r="R8" s="74"/>
      <c r="S8" s="64"/>
      <c r="T8" s="74"/>
    </row>
    <row r="9" spans="1:20" ht="15" customHeight="1" thickBot="1">
      <c r="A9" s="75">
        <v>5</v>
      </c>
      <c r="B9" s="172" t="str">
        <f>IF(AND(($U$5&gt;6),($U$5&lt;17),('Eing Turn-dat'!V13&lt;&gt;0)),'Eing Turn-dat'!V13,"-----")</f>
        <v>Greve, Elisabeth</v>
      </c>
      <c r="C9" s="77" t="s">
        <v>166</v>
      </c>
      <c r="D9" s="233">
        <v>2</v>
      </c>
      <c r="E9" s="70"/>
      <c r="F9" s="78"/>
      <c r="G9" s="75" t="str">
        <f>IF(C9&gt;C10,B9,IF(C9&lt;C10,B10,IF(C9=C10,"")))</f>
        <v>Greve, Elisabeth</v>
      </c>
      <c r="H9" s="79" t="s">
        <v>166</v>
      </c>
      <c r="I9" s="71"/>
      <c r="J9" s="81"/>
      <c r="K9" s="65"/>
      <c r="L9" s="74"/>
      <c r="M9" s="74"/>
      <c r="N9" s="72"/>
      <c r="O9" s="65"/>
      <c r="P9" s="74"/>
      <c r="Q9" s="74"/>
      <c r="R9" s="74"/>
      <c r="S9" s="64"/>
      <c r="T9" s="74"/>
    </row>
    <row r="10" spans="1:20" ht="15" customHeight="1" thickBot="1">
      <c r="A10" s="75">
        <v>13</v>
      </c>
      <c r="B10" s="172" t="str">
        <f>IF(AND(($U$5&gt;6),($U$5&lt;17),('Eing Turn-dat'!V21&lt;&gt;0)),'Eing Turn-dat'!V21,"-----")</f>
        <v>Rockosch, Nadja</v>
      </c>
      <c r="C10" s="77"/>
      <c r="D10" s="234"/>
      <c r="E10" s="65"/>
      <c r="F10" s="74"/>
      <c r="G10" s="74"/>
      <c r="H10" s="74"/>
      <c r="I10" s="64"/>
      <c r="J10" s="65"/>
      <c r="K10" s="65"/>
      <c r="L10" s="74"/>
      <c r="M10" s="74"/>
      <c r="N10" s="72"/>
      <c r="O10" s="65"/>
      <c r="P10" s="74"/>
      <c r="Q10" s="74"/>
      <c r="R10" s="74"/>
      <c r="S10" s="64"/>
      <c r="T10" s="74"/>
    </row>
    <row r="11" spans="1:20" ht="15" customHeight="1" thickBot="1">
      <c r="A11" s="76"/>
      <c r="B11" s="76"/>
      <c r="C11" s="76"/>
      <c r="D11" s="68"/>
      <c r="E11" s="65"/>
      <c r="F11" s="74"/>
      <c r="G11" s="74"/>
      <c r="H11" s="74"/>
      <c r="I11" s="64"/>
      <c r="J11" s="65"/>
      <c r="K11" s="65"/>
      <c r="L11" s="74"/>
      <c r="M11" s="74"/>
      <c r="N11" s="235">
        <v>21</v>
      </c>
      <c r="O11" s="66"/>
      <c r="P11" s="78"/>
      <c r="Q11" s="74"/>
      <c r="R11" s="74"/>
      <c r="S11" s="64"/>
      <c r="T11" s="74"/>
    </row>
    <row r="12" spans="1:20" ht="15" customHeight="1" thickBot="1">
      <c r="A12" s="74"/>
      <c r="B12" s="74"/>
      <c r="C12" s="74"/>
      <c r="E12" s="65"/>
      <c r="F12" s="74"/>
      <c r="G12" s="74"/>
      <c r="H12" s="74"/>
      <c r="I12" s="64"/>
      <c r="J12" s="65"/>
      <c r="K12" s="65"/>
      <c r="L12" s="74"/>
      <c r="M12" s="74"/>
      <c r="N12" s="235"/>
      <c r="O12" s="65"/>
      <c r="P12" s="74"/>
      <c r="Q12" s="165" t="str">
        <f>IF(M8&gt;M15,L8,IF(M8&lt;M15,L15,IF(M8=M15,"")))</f>
        <v>Greve, Elisabeth</v>
      </c>
      <c r="R12" s="79" t="s">
        <v>166</v>
      </c>
      <c r="S12" s="67"/>
      <c r="T12" s="74"/>
    </row>
    <row r="13" spans="1:20" ht="15" customHeight="1" thickBot="1">
      <c r="A13" s="75">
        <v>3</v>
      </c>
      <c r="B13" s="172" t="str">
        <f>IF(AND(($U$5&gt;6),($U$5&lt;17),('Eing Turn-dat'!V11&lt;&gt;0)),'Eing Turn-dat'!V11,"-----")</f>
        <v>Neumann, Silvia</v>
      </c>
      <c r="C13" s="77"/>
      <c r="D13" s="233">
        <v>3</v>
      </c>
      <c r="E13" s="70"/>
      <c r="F13" s="78"/>
      <c r="G13" s="74"/>
      <c r="H13" s="74"/>
      <c r="I13" s="64"/>
      <c r="J13" s="65"/>
      <c r="K13" s="65"/>
      <c r="L13" s="74"/>
      <c r="M13" s="74"/>
      <c r="N13" s="72"/>
      <c r="O13" s="65"/>
      <c r="P13" s="74"/>
      <c r="Q13" s="74"/>
      <c r="R13" s="74"/>
      <c r="S13" s="72"/>
      <c r="T13" s="74"/>
    </row>
    <row r="14" spans="1:20" ht="15" customHeight="1" thickBot="1">
      <c r="A14" s="75">
        <v>11</v>
      </c>
      <c r="B14" s="172" t="str">
        <f>IF(AND(($U$5&gt;6),($U$5&lt;17),('Eing Turn-dat'!V19&lt;&gt;0)),'Eing Turn-dat'!V19,"-----")</f>
        <v>Schrabback, Pia</v>
      </c>
      <c r="C14" s="77" t="s">
        <v>166</v>
      </c>
      <c r="D14" s="234"/>
      <c r="E14" s="65"/>
      <c r="F14" s="74"/>
      <c r="G14" s="75" t="str">
        <f>IF(C13&gt;C14,B13,IF(C13&lt;C14,B14,IF(C13=C14,"")))</f>
        <v>Schrabback, Pia</v>
      </c>
      <c r="H14" s="79"/>
      <c r="I14" s="67"/>
      <c r="J14" s="81"/>
      <c r="K14" s="65"/>
      <c r="L14" s="74"/>
      <c r="M14" s="74"/>
      <c r="N14" s="72"/>
      <c r="O14" s="65"/>
      <c r="P14" s="74"/>
      <c r="Q14" s="74"/>
      <c r="R14" s="74"/>
      <c r="S14" s="72"/>
      <c r="T14" s="74"/>
    </row>
    <row r="15" spans="1:20" ht="15" customHeight="1" thickBot="1">
      <c r="A15" s="76"/>
      <c r="B15" s="76"/>
      <c r="C15" s="76"/>
      <c r="D15" s="68"/>
      <c r="E15" s="65"/>
      <c r="F15" s="74"/>
      <c r="G15" s="74"/>
      <c r="H15" s="74"/>
      <c r="I15" s="235">
        <v>10</v>
      </c>
      <c r="J15" s="66"/>
      <c r="K15" s="73"/>
      <c r="L15" s="75" t="str">
        <f>IF(H14&gt;H17,G14,IF(H14&lt;H17,G17,IF(H14=H17,"")))</f>
        <v>Uder, Ronja</v>
      </c>
      <c r="M15" s="79"/>
      <c r="N15" s="71"/>
      <c r="O15" s="65"/>
      <c r="P15" s="74"/>
      <c r="Q15" s="74"/>
      <c r="R15" s="74"/>
      <c r="S15" s="72"/>
      <c r="T15" s="74"/>
    </row>
    <row r="16" spans="1:20" ht="15" customHeight="1" thickBot="1">
      <c r="A16" s="74"/>
      <c r="B16" s="74"/>
      <c r="C16" s="74"/>
      <c r="E16" s="65"/>
      <c r="F16" s="74"/>
      <c r="G16" s="74"/>
      <c r="H16" s="74"/>
      <c r="I16" s="235"/>
      <c r="J16" s="81"/>
      <c r="K16" s="65"/>
      <c r="L16" s="74"/>
      <c r="M16" s="74"/>
      <c r="N16" s="64"/>
      <c r="O16" s="65"/>
      <c r="P16" s="74"/>
      <c r="Q16" s="74"/>
      <c r="R16" s="74"/>
      <c r="S16" s="72"/>
      <c r="T16" s="74"/>
    </row>
    <row r="17" spans="1:20" ht="15" customHeight="1" thickBot="1">
      <c r="A17" s="75">
        <v>7</v>
      </c>
      <c r="B17" s="172" t="str">
        <f>IF(AND(($U$5&gt;6),($U$5&lt;17),('Eing Turn-dat'!V15&lt;&gt;0)),'Eing Turn-dat'!V15,"-----")</f>
        <v>Uder, Ronja</v>
      </c>
      <c r="C17" s="77" t="s">
        <v>166</v>
      </c>
      <c r="D17" s="233">
        <v>4</v>
      </c>
      <c r="E17" s="70"/>
      <c r="F17" s="78"/>
      <c r="G17" s="75" t="str">
        <f>IF(C17&gt;C18,B17,IF(C17&lt;C18,B18,IF(C17=C18,"")))</f>
        <v>Uder, Ronja</v>
      </c>
      <c r="H17" s="79" t="s">
        <v>166</v>
      </c>
      <c r="I17" s="71"/>
      <c r="J17" s="81"/>
      <c r="K17" s="65"/>
      <c r="L17" s="74"/>
      <c r="M17" s="74"/>
      <c r="N17" s="64"/>
      <c r="O17" s="65"/>
      <c r="P17" s="74"/>
      <c r="Q17" s="74"/>
      <c r="R17" s="74"/>
      <c r="S17" s="72"/>
      <c r="T17" s="74"/>
    </row>
    <row r="18" spans="1:20" ht="15" customHeight="1" thickBot="1">
      <c r="A18" s="75">
        <v>15</v>
      </c>
      <c r="B18" s="172" t="str">
        <f>IF(AND(($U$5&gt;6),($U$5&lt;17),('Eing Turn-dat'!V23&lt;&gt;0)),'Eing Turn-dat'!V23,"-----")</f>
        <v>-----</v>
      </c>
      <c r="C18" s="77"/>
      <c r="D18" s="234"/>
      <c r="E18" s="65"/>
      <c r="F18" s="74"/>
      <c r="G18" s="74"/>
      <c r="H18" s="74"/>
      <c r="I18" s="64"/>
      <c r="J18" s="65"/>
      <c r="K18" s="65"/>
      <c r="L18" s="74"/>
      <c r="M18" s="74"/>
      <c r="N18" s="64"/>
      <c r="O18" s="65"/>
      <c r="P18" s="74"/>
      <c r="Q18" s="74"/>
      <c r="R18" s="74"/>
      <c r="S18" s="72"/>
      <c r="T18" s="74"/>
    </row>
    <row r="19" spans="1:20" ht="15" customHeight="1" thickBot="1">
      <c r="A19" s="76"/>
      <c r="B19" s="76"/>
      <c r="C19" s="76"/>
      <c r="D19" s="68"/>
      <c r="E19" s="65"/>
      <c r="F19" s="74"/>
      <c r="G19" s="74"/>
      <c r="H19" s="74"/>
      <c r="I19" s="64"/>
      <c r="J19" s="65"/>
      <c r="K19" s="65"/>
      <c r="L19" s="74"/>
      <c r="M19" s="74"/>
      <c r="N19" s="64"/>
      <c r="O19" s="65"/>
      <c r="P19" s="74"/>
      <c r="Q19" s="74"/>
      <c r="R19" s="74"/>
      <c r="S19" s="235">
        <v>27</v>
      </c>
      <c r="T19" s="172" t="str">
        <f>IF(R12&gt;R27,Q12,IF(R12&lt;R27,Q27,IF(R12=R27,"")))</f>
        <v>Greve, Elisabeth</v>
      </c>
    </row>
    <row r="20" spans="1:20" ht="15" customHeight="1" thickBot="1">
      <c r="A20" s="74"/>
      <c r="B20" s="74"/>
      <c r="C20" s="74"/>
      <c r="E20" s="65"/>
      <c r="F20" s="74"/>
      <c r="G20" s="74"/>
      <c r="H20" s="74"/>
      <c r="I20" s="64"/>
      <c r="J20" s="65"/>
      <c r="K20" s="65"/>
      <c r="L20" s="74"/>
      <c r="M20" s="74"/>
      <c r="N20" s="64"/>
      <c r="O20" s="65"/>
      <c r="P20" s="74"/>
      <c r="Q20" s="74" t="s">
        <v>31</v>
      </c>
      <c r="R20" s="74"/>
      <c r="S20" s="235"/>
      <c r="T20" s="82" t="s">
        <v>27</v>
      </c>
    </row>
    <row r="21" spans="1:20" ht="15" customHeight="1" thickBot="1">
      <c r="A21" s="75">
        <v>2</v>
      </c>
      <c r="B21" s="172" t="str">
        <f>IF(AND(($U$5&gt;6),($U$5&lt;17),('Eing Turn-dat'!V10&lt;&gt;0)),'Eing Turn-dat'!V10,"-----")</f>
        <v>Marzok, Iljana</v>
      </c>
      <c r="C21" s="77"/>
      <c r="D21" s="233">
        <v>5</v>
      </c>
      <c r="E21" s="70"/>
      <c r="F21" s="78"/>
      <c r="G21" s="74"/>
      <c r="H21" s="80"/>
      <c r="I21" s="64"/>
      <c r="J21" s="65"/>
      <c r="K21" s="65"/>
      <c r="L21" s="74"/>
      <c r="M21" s="74"/>
      <c r="N21" s="64"/>
      <c r="O21" s="65"/>
      <c r="P21" s="74"/>
      <c r="Q21" s="74"/>
      <c r="R21" s="74"/>
      <c r="S21" s="72"/>
      <c r="T21" s="74"/>
    </row>
    <row r="22" spans="1:20" ht="15" customHeight="1" thickBot="1">
      <c r="A22" s="75">
        <v>10</v>
      </c>
      <c r="B22" s="172" t="str">
        <f>IF(AND(($U$5&gt;6),($U$5&lt;17),('Eing Turn-dat'!V18&lt;&gt;0)),'Eing Turn-dat'!V18,"-----")</f>
        <v>Brendick, Indra</v>
      </c>
      <c r="C22" s="77" t="s">
        <v>166</v>
      </c>
      <c r="D22" s="234"/>
      <c r="E22" s="65"/>
      <c r="F22" s="74"/>
      <c r="G22" s="75" t="str">
        <f>IF(C21&gt;C22,B21,IF(C21&lt;C22,B22,IF(C21=C22,"")))</f>
        <v>Brendick, Indra</v>
      </c>
      <c r="H22" s="79"/>
      <c r="I22" s="67"/>
      <c r="J22" s="81"/>
      <c r="K22" s="65"/>
      <c r="L22" s="74"/>
      <c r="M22" s="74"/>
      <c r="N22" s="64"/>
      <c r="O22" s="65"/>
      <c r="P22" s="74"/>
      <c r="Q22" s="74"/>
      <c r="R22" s="74"/>
      <c r="S22" s="72"/>
      <c r="T22" s="172" t="str">
        <f>IF(R12&gt;R27,Q27,IF(R12&lt;R27,Q12,IF(R12=R27,"")))</f>
        <v>Schmitz, Gianna</v>
      </c>
    </row>
    <row r="23" spans="1:20" ht="15" customHeight="1" thickBot="1">
      <c r="A23" s="76"/>
      <c r="B23" s="76"/>
      <c r="C23" s="76"/>
      <c r="D23" s="68"/>
      <c r="E23" s="65"/>
      <c r="F23" s="74"/>
      <c r="G23" s="74"/>
      <c r="H23" s="74"/>
      <c r="I23" s="235">
        <v>11</v>
      </c>
      <c r="J23" s="66"/>
      <c r="K23" s="70"/>
      <c r="L23" s="74"/>
      <c r="M23" s="74"/>
      <c r="N23" s="64"/>
      <c r="O23" s="65"/>
      <c r="P23" s="74"/>
      <c r="Q23" s="74"/>
      <c r="R23" s="74"/>
      <c r="S23" s="72"/>
      <c r="T23" s="82" t="s">
        <v>19</v>
      </c>
    </row>
    <row r="24" spans="1:20" ht="15" customHeight="1" thickBot="1">
      <c r="A24" s="74"/>
      <c r="B24" s="74"/>
      <c r="C24" s="74"/>
      <c r="E24" s="65"/>
      <c r="F24" s="74"/>
      <c r="G24" s="74"/>
      <c r="H24" s="74"/>
      <c r="I24" s="235"/>
      <c r="J24" s="81"/>
      <c r="K24" s="65"/>
      <c r="L24" s="75" t="str">
        <f>IF(H22&gt;H25,G22,IF(H22&lt;H25,G25,IF(H22=H25,"")))</f>
        <v>Weist, Stefanie</v>
      </c>
      <c r="M24" s="79"/>
      <c r="N24" s="67"/>
      <c r="O24" s="65"/>
      <c r="P24" s="74"/>
      <c r="Q24" s="74"/>
      <c r="R24" s="74"/>
      <c r="S24" s="72"/>
      <c r="T24" s="74"/>
    </row>
    <row r="25" spans="1:20" ht="15" customHeight="1" thickBot="1">
      <c r="A25" s="75">
        <v>6</v>
      </c>
      <c r="B25" s="172" t="str">
        <f>IF(AND(($U$5&gt;6),($U$5&lt;17),('Eing Turn-dat'!V14&lt;&gt;0)),'Eing Turn-dat'!V14,"-----")</f>
        <v>Schumann, Imke</v>
      </c>
      <c r="C25" s="77"/>
      <c r="D25" s="233">
        <v>6</v>
      </c>
      <c r="E25" s="70"/>
      <c r="F25" s="78"/>
      <c r="G25" s="75" t="str">
        <f>IF(C25&gt;C26,B25,IF(C25&lt;C26,B26,IF(C25=C26,"")))</f>
        <v>Weist, Stefanie</v>
      </c>
      <c r="H25" s="79" t="s">
        <v>166</v>
      </c>
      <c r="I25" s="71"/>
      <c r="J25" s="81"/>
      <c r="K25" s="65"/>
      <c r="L25" s="74"/>
      <c r="M25" s="74"/>
      <c r="N25" s="72"/>
      <c r="O25" s="65"/>
      <c r="P25" s="74"/>
      <c r="Q25" s="74"/>
      <c r="R25" s="74"/>
      <c r="S25" s="72"/>
      <c r="T25" s="74"/>
    </row>
    <row r="26" spans="1:20" ht="15" customHeight="1" thickBot="1">
      <c r="A26" s="75">
        <v>14</v>
      </c>
      <c r="B26" s="172" t="str">
        <f>IF(AND(($U$5&gt;6),($U$5&lt;17),('Eing Turn-dat'!V22&lt;&gt;0)),'Eing Turn-dat'!V22,"-----")</f>
        <v>Weist, Stefanie</v>
      </c>
      <c r="C26" s="77" t="s">
        <v>166</v>
      </c>
      <c r="D26" s="234"/>
      <c r="E26" s="65"/>
      <c r="F26" s="74"/>
      <c r="G26" s="74"/>
      <c r="H26" s="74"/>
      <c r="I26" s="64"/>
      <c r="J26" s="65"/>
      <c r="K26" s="65"/>
      <c r="L26" s="74"/>
      <c r="M26" s="74"/>
      <c r="N26" s="72"/>
      <c r="O26" s="65"/>
      <c r="P26" s="74"/>
      <c r="Q26" s="74"/>
      <c r="R26" s="74"/>
      <c r="S26" s="72"/>
      <c r="T26" s="74"/>
    </row>
    <row r="27" spans="1:20" ht="15" customHeight="1" thickBot="1">
      <c r="A27" s="76"/>
      <c r="B27" s="76"/>
      <c r="C27" s="76"/>
      <c r="D27" s="68"/>
      <c r="E27" s="65"/>
      <c r="F27" s="74"/>
      <c r="G27" s="74"/>
      <c r="H27" s="74"/>
      <c r="I27" s="64"/>
      <c r="J27" s="65"/>
      <c r="K27" s="65"/>
      <c r="L27" s="74"/>
      <c r="M27" s="74"/>
      <c r="N27" s="235">
        <v>22</v>
      </c>
      <c r="O27" s="66"/>
      <c r="P27" s="78"/>
      <c r="Q27" s="165" t="str">
        <f>IF(M24&gt;M31,L24,IF(M24&lt;M31,L31,IF(M24=M31,"")))</f>
        <v>Schmitz, Gianna</v>
      </c>
      <c r="R27" s="79"/>
      <c r="S27" s="71"/>
      <c r="T27" s="74"/>
    </row>
    <row r="28" spans="1:20" ht="15" customHeight="1" thickBot="1">
      <c r="A28" s="74"/>
      <c r="B28" s="74"/>
      <c r="C28" s="74"/>
      <c r="E28" s="65"/>
      <c r="F28" s="74"/>
      <c r="G28" s="74"/>
      <c r="H28" s="74"/>
      <c r="I28" s="64"/>
      <c r="J28" s="65"/>
      <c r="K28" s="65"/>
      <c r="L28" s="74"/>
      <c r="M28" s="74"/>
      <c r="N28" s="235"/>
      <c r="O28" s="65"/>
      <c r="P28" s="74"/>
      <c r="Q28" s="74"/>
      <c r="R28" s="74"/>
      <c r="S28" s="64"/>
      <c r="T28" s="74"/>
    </row>
    <row r="29" spans="1:20" ht="15" customHeight="1" thickBot="1">
      <c r="A29" s="75">
        <v>4</v>
      </c>
      <c r="B29" s="172" t="str">
        <f>IF(AND(($U$5&gt;6),($U$5&lt;17),('Eing Turn-dat'!V12&lt;&gt;0)),'Eing Turn-dat'!V12,"-----")</f>
        <v>Eller, Lena</v>
      </c>
      <c r="C29" s="77" t="s">
        <v>166</v>
      </c>
      <c r="D29" s="233">
        <v>7</v>
      </c>
      <c r="E29" s="70"/>
      <c r="F29" s="78"/>
      <c r="G29" s="74"/>
      <c r="H29" s="74"/>
      <c r="I29" s="64"/>
      <c r="J29" s="65"/>
      <c r="K29" s="65"/>
      <c r="L29" s="74"/>
      <c r="M29" s="74"/>
      <c r="N29" s="69"/>
      <c r="O29" s="65"/>
      <c r="P29" s="74"/>
      <c r="Q29" s="74"/>
      <c r="R29" s="74"/>
      <c r="S29" s="64"/>
      <c r="T29" s="74"/>
    </row>
    <row r="30" spans="1:20" ht="15" customHeight="1" thickBot="1">
      <c r="A30" s="75">
        <v>12</v>
      </c>
      <c r="B30" s="172" t="str">
        <f>IF(AND(($U$5&gt;6),($U$5&lt;17),('Eing Turn-dat'!V20&lt;&gt;0)),'Eing Turn-dat'!V20,"-----")</f>
        <v>Albers, Maike</v>
      </c>
      <c r="C30" s="77"/>
      <c r="D30" s="234"/>
      <c r="E30" s="65"/>
      <c r="F30" s="74"/>
      <c r="G30" s="75" t="str">
        <f>IF(C29&gt;C30,B29,IF(C29&lt;C30,B30,IF(C29=C30,"")))</f>
        <v>Eller, Lena</v>
      </c>
      <c r="H30" s="79"/>
      <c r="I30" s="67"/>
      <c r="J30" s="81"/>
      <c r="K30" s="65"/>
      <c r="L30" s="74"/>
      <c r="M30" s="74"/>
      <c r="N30" s="72"/>
      <c r="O30" s="65"/>
      <c r="P30" s="236" t="s">
        <v>28</v>
      </c>
      <c r="Q30" s="237"/>
      <c r="R30" s="237"/>
      <c r="S30" s="237"/>
      <c r="T30" s="238"/>
    </row>
    <row r="31" spans="1:20" ht="15" customHeight="1" thickBot="1">
      <c r="A31" s="76"/>
      <c r="B31" s="76"/>
      <c r="C31" s="76"/>
      <c r="D31" s="68"/>
      <c r="E31" s="65"/>
      <c r="F31" s="74"/>
      <c r="G31" s="74"/>
      <c r="H31" s="74"/>
      <c r="I31" s="235">
        <v>12</v>
      </c>
      <c r="J31" s="66"/>
      <c r="K31" s="73"/>
      <c r="L31" s="75" t="str">
        <f>IF(H30&gt;H33,G30,IF(H30&lt;H33,G33,IF(H30=H33,"")))</f>
        <v>Schmitz, Gianna</v>
      </c>
      <c r="M31" s="79" t="s">
        <v>166</v>
      </c>
      <c r="N31" s="71"/>
      <c r="O31" s="65"/>
      <c r="P31" s="120">
        <v>1</v>
      </c>
      <c r="Q31" s="254" t="str">
        <f>T19</f>
        <v>Greve, Elisabeth</v>
      </c>
      <c r="R31" s="255"/>
      <c r="S31" s="256" t="str">
        <f>IF(Q31&lt;&gt;"",VLOOKUP(Q31,'Eing Turn-dat'!$V$9:$W$40,2),"")</f>
        <v>NS, Crocodiles Osnabrück</v>
      </c>
      <c r="T31" s="257"/>
    </row>
    <row r="32" spans="1:20" ht="15" customHeight="1" thickBot="1">
      <c r="A32" s="74"/>
      <c r="B32" s="74"/>
      <c r="C32" s="74"/>
      <c r="E32" s="65"/>
      <c r="F32" s="74"/>
      <c r="G32" s="74"/>
      <c r="H32" s="74"/>
      <c r="I32" s="235"/>
      <c r="J32" s="81"/>
      <c r="K32" s="65"/>
      <c r="L32" s="74"/>
      <c r="M32" s="74"/>
      <c r="N32" s="64"/>
      <c r="O32" s="65"/>
      <c r="P32" s="121">
        <v>2</v>
      </c>
      <c r="Q32" s="258" t="str">
        <f>T22</f>
        <v>Schmitz, Gianna</v>
      </c>
      <c r="R32" s="259"/>
      <c r="S32" s="260" t="str">
        <f>IF(Q32&lt;&gt;"",VLOOKUP(Q32,'Eing Turn-dat'!$V$9:$W$40,2),"")</f>
        <v>NW, 1. JC Mönchengladbach</v>
      </c>
      <c r="T32" s="261"/>
    </row>
    <row r="33" spans="1:20" ht="15" customHeight="1" thickBot="1">
      <c r="A33" s="75">
        <v>8</v>
      </c>
      <c r="B33" s="172" t="str">
        <f>IF(AND(($U$5&gt;6),($U$5&lt;17),('Eing Turn-dat'!V16&lt;&gt;0)),'Eing Turn-dat'!V16,"-----")</f>
        <v>Schmitz, Gianna</v>
      </c>
      <c r="C33" s="77" t="s">
        <v>166</v>
      </c>
      <c r="D33" s="233">
        <v>8</v>
      </c>
      <c r="E33" s="70"/>
      <c r="F33" s="78"/>
      <c r="G33" s="75" t="str">
        <f>IF(C33&gt;C34,B33,IF(C33&lt;C34,B34,IF(C33=C34,"")))</f>
        <v>Schmitz, Gianna</v>
      </c>
      <c r="H33" s="79" t="s">
        <v>166</v>
      </c>
      <c r="I33" s="71"/>
      <c r="J33" s="81"/>
      <c r="K33" s="65"/>
      <c r="L33" s="74"/>
      <c r="M33" s="74"/>
      <c r="N33" s="64"/>
      <c r="O33" s="65"/>
      <c r="P33" s="121">
        <v>3</v>
      </c>
      <c r="Q33" s="258" t="str">
        <f>T47</f>
        <v>Brendick, Indra</v>
      </c>
      <c r="R33" s="259"/>
      <c r="S33" s="295" t="s">
        <v>207</v>
      </c>
      <c r="T33" s="296"/>
    </row>
    <row r="34" spans="1:20" ht="15" customHeight="1" thickBot="1">
      <c r="A34" s="75">
        <v>16</v>
      </c>
      <c r="B34" s="172" t="str">
        <f>IF(AND(($U$5&gt;6),($U$5&lt;17),('Eing Turn-dat'!V24&lt;&gt;0)),'Eing Turn-dat'!V24,"-----")</f>
        <v>-----</v>
      </c>
      <c r="C34" s="77"/>
      <c r="D34" s="234"/>
      <c r="E34" s="65"/>
      <c r="F34" s="74"/>
      <c r="G34" s="74"/>
      <c r="H34" s="74"/>
      <c r="I34" s="64"/>
      <c r="J34" s="65"/>
      <c r="K34" s="65"/>
      <c r="L34" s="74"/>
      <c r="M34" s="74"/>
      <c r="N34" s="64"/>
      <c r="O34" s="65"/>
      <c r="P34" s="90">
        <v>3</v>
      </c>
      <c r="Q34" s="262" t="str">
        <f>T57</f>
        <v>Weist, Stefanie</v>
      </c>
      <c r="R34" s="263"/>
      <c r="S34" s="264" t="str">
        <f>IF(Q34&lt;&gt;"",VLOOKUP(Q34,'Eing Turn-dat'!$V$9:$W$40,2),"")</f>
        <v>TH, ESV Lok Sommerda</v>
      </c>
      <c r="T34" s="265"/>
    </row>
    <row r="35" spans="1:20" ht="15" customHeight="1">
      <c r="A35" s="76"/>
      <c r="B35" s="76"/>
      <c r="C35" s="76"/>
      <c r="D35" s="68"/>
      <c r="E35" s="65"/>
      <c r="F35" s="62"/>
      <c r="G35" s="63"/>
      <c r="H35" s="63"/>
      <c r="I35" s="64"/>
      <c r="J35" s="64"/>
      <c r="K35" s="65"/>
      <c r="L35" s="63"/>
      <c r="M35" s="63"/>
      <c r="N35" s="64"/>
      <c r="O35" s="65"/>
      <c r="P35" s="62"/>
      <c r="Q35" s="63"/>
      <c r="R35" s="63"/>
      <c r="S35" s="64"/>
      <c r="T35" s="63"/>
    </row>
    <row r="36" spans="1:20" ht="15" customHeight="1">
      <c r="A36" s="76"/>
      <c r="B36" s="76"/>
      <c r="C36" s="76"/>
      <c r="D36" s="68"/>
      <c r="E36" s="65"/>
      <c r="F36" s="62"/>
      <c r="G36" s="63"/>
      <c r="H36" s="63"/>
      <c r="I36" s="64"/>
      <c r="J36" s="64"/>
      <c r="K36" s="65"/>
      <c r="L36" s="63"/>
      <c r="M36" s="63"/>
      <c r="N36" s="64"/>
      <c r="O36" s="65"/>
      <c r="P36" s="62"/>
      <c r="Q36" s="63"/>
      <c r="R36" s="63"/>
      <c r="S36" s="64"/>
      <c r="T36" s="63"/>
    </row>
    <row r="37" spans="1:20" ht="25.5">
      <c r="A37" s="150" t="str">
        <f>A1</f>
        <v>Wolfgang-Welz-Gedächtnisturnier 2002 Frauen U19</v>
      </c>
      <c r="B37" s="151"/>
      <c r="C37" s="151"/>
      <c r="D37" s="152"/>
      <c r="E37" s="151"/>
      <c r="F37" s="151"/>
      <c r="G37" s="151"/>
      <c r="H37" s="151"/>
      <c r="I37" s="153"/>
      <c r="J37" s="151"/>
      <c r="K37" s="151"/>
      <c r="L37" s="151"/>
      <c r="M37" s="151"/>
      <c r="N37" s="154"/>
      <c r="O37" s="151"/>
      <c r="P37" s="151"/>
      <c r="Q37" s="151"/>
      <c r="R37" s="151"/>
      <c r="S37" s="155" t="str">
        <f>S1</f>
        <v>Ort: </v>
      </c>
      <c r="T37" s="154" t="str">
        <f>T1</f>
        <v>Mannheim</v>
      </c>
    </row>
    <row r="38" spans="1:20" ht="25.5">
      <c r="A38" s="151"/>
      <c r="B38" s="151"/>
      <c r="C38" s="151"/>
      <c r="D38" s="152"/>
      <c r="E38" s="151"/>
      <c r="F38" s="151"/>
      <c r="G38" s="151"/>
      <c r="H38" s="151"/>
      <c r="I38" s="153"/>
      <c r="J38" s="151"/>
      <c r="K38" s="151"/>
      <c r="L38" s="151"/>
      <c r="M38" s="151"/>
      <c r="N38" s="154"/>
      <c r="O38" s="151"/>
      <c r="P38" s="151"/>
      <c r="Q38" s="151"/>
      <c r="R38" s="151"/>
      <c r="S38" s="155" t="str">
        <f>S2</f>
        <v>Datum: </v>
      </c>
      <c r="T38" s="58">
        <f>T2</f>
        <v>37569</v>
      </c>
    </row>
    <row r="39" spans="1:20" ht="15" customHeight="1" thickBot="1">
      <c r="A39" s="76"/>
      <c r="B39" s="76"/>
      <c r="C39" s="76"/>
      <c r="D39" s="68"/>
      <c r="E39" s="65"/>
      <c r="F39" s="62"/>
      <c r="G39" s="63"/>
      <c r="H39" s="63"/>
      <c r="I39" s="64"/>
      <c r="J39" s="64"/>
      <c r="K39" s="65"/>
      <c r="L39" s="63"/>
      <c r="M39" s="63"/>
      <c r="N39" s="64"/>
      <c r="O39" s="65"/>
      <c r="P39" s="62"/>
      <c r="Q39" s="63"/>
      <c r="R39" s="63"/>
      <c r="S39" s="64"/>
      <c r="T39" s="63"/>
    </row>
    <row r="40" spans="1:20" ht="15" customHeight="1">
      <c r="A40" s="74"/>
      <c r="B40" s="74"/>
      <c r="C40" s="74"/>
      <c r="E40" s="65"/>
      <c r="F40" s="62"/>
      <c r="G40" s="248" t="str">
        <f>"Trostrunde "&amp;'Eing Turn-dat'!I2&amp;" kg"</f>
        <v>Trostrunde -63 kg</v>
      </c>
      <c r="H40" s="249"/>
      <c r="I40" s="249"/>
      <c r="J40" s="249"/>
      <c r="K40" s="249"/>
      <c r="L40" s="249"/>
      <c r="M40" s="249"/>
      <c r="N40" s="250"/>
      <c r="O40" s="65"/>
      <c r="P40" s="62"/>
      <c r="Q40" s="63"/>
      <c r="R40" s="63"/>
      <c r="S40" s="64"/>
      <c r="T40" s="63"/>
    </row>
    <row r="41" spans="1:20" ht="15" customHeight="1" thickBot="1">
      <c r="A41" s="74"/>
      <c r="B41" s="74"/>
      <c r="C41" s="74"/>
      <c r="E41" s="65"/>
      <c r="F41" s="62"/>
      <c r="G41" s="251"/>
      <c r="H41" s="252"/>
      <c r="I41" s="252"/>
      <c r="J41" s="252"/>
      <c r="K41" s="252"/>
      <c r="L41" s="252"/>
      <c r="M41" s="252"/>
      <c r="N41" s="253"/>
      <c r="O41" s="65"/>
      <c r="P41" s="62"/>
      <c r="Q41" s="63"/>
      <c r="R41" s="63"/>
      <c r="S41" s="64"/>
      <c r="T41" s="63"/>
    </row>
    <row r="42" spans="1:20" ht="15" customHeight="1" thickBot="1">
      <c r="A42" s="74"/>
      <c r="B42" s="74"/>
      <c r="C42" s="74"/>
      <c r="E42" s="65"/>
      <c r="F42" s="74"/>
      <c r="G42" s="74"/>
      <c r="H42" s="74"/>
      <c r="I42" s="64"/>
      <c r="J42" s="65"/>
      <c r="K42" s="65"/>
      <c r="L42" s="74"/>
      <c r="M42" s="74"/>
      <c r="N42" s="64"/>
      <c r="O42" s="65"/>
      <c r="P42" s="62"/>
      <c r="Q42" s="63"/>
      <c r="R42" s="63"/>
      <c r="S42" s="64"/>
      <c r="T42" s="63"/>
    </row>
    <row r="43" spans="1:20" ht="15" customHeight="1" thickBot="1">
      <c r="A43" s="75">
        <v>1</v>
      </c>
      <c r="B43" s="75" t="str">
        <f>IF(C5&lt;C6,B5,IF(C5&gt;C6,B6,IF(C5=C6,"")))</f>
        <v>Lutz, Cordula</v>
      </c>
      <c r="C43" s="77" t="s">
        <v>166</v>
      </c>
      <c r="D43" s="231">
        <v>13</v>
      </c>
      <c r="E43" s="66"/>
      <c r="F43" s="78"/>
      <c r="G43" s="74"/>
      <c r="H43" s="74"/>
      <c r="I43" s="64"/>
      <c r="J43" s="65"/>
      <c r="K43" s="65"/>
      <c r="L43" s="74"/>
      <c r="M43" s="74"/>
      <c r="N43" s="64"/>
      <c r="O43" s="65"/>
      <c r="P43" s="74"/>
      <c r="Q43" s="74"/>
      <c r="R43" s="74"/>
      <c r="S43" s="64"/>
      <c r="T43" s="63"/>
    </row>
    <row r="44" spans="1:20" ht="15" customHeight="1" thickBot="1">
      <c r="A44" s="75">
        <v>2</v>
      </c>
      <c r="B44" s="75" t="str">
        <f>IF(C9&lt;C10,B9,IF(C9&gt;C10,B10,IF(C9=C10,"")))</f>
        <v>Rockosch, Nadja</v>
      </c>
      <c r="C44" s="77"/>
      <c r="D44" s="232"/>
      <c r="E44" s="65"/>
      <c r="F44" s="74"/>
      <c r="G44" s="75" t="str">
        <f>IF(C43&gt;C44,B43,IF(C43&lt;C44,B44,IF(C43=C44,"")))</f>
        <v>Lutz, Cordula</v>
      </c>
      <c r="H44" s="77"/>
      <c r="I44" s="231">
        <v>17</v>
      </c>
      <c r="J44" s="66"/>
      <c r="K44" s="70"/>
      <c r="L44" s="74"/>
      <c r="M44" s="74"/>
      <c r="N44" s="64"/>
      <c r="O44" s="65"/>
      <c r="P44" s="74"/>
      <c r="Q44" s="74"/>
      <c r="R44" s="74"/>
      <c r="S44" s="64"/>
      <c r="T44" s="63"/>
    </row>
    <row r="45" spans="1:20" ht="15" customHeight="1" thickBot="1">
      <c r="A45" s="74"/>
      <c r="B45" s="74"/>
      <c r="C45" s="74"/>
      <c r="E45" s="65"/>
      <c r="F45" s="75">
        <v>11</v>
      </c>
      <c r="G45" s="75" t="str">
        <f>IF(H22&lt;H25,G22,IF(H22&gt;H25,G25,IF(H22=H25,"")))</f>
        <v>Brendick, Indra</v>
      </c>
      <c r="H45" s="77" t="s">
        <v>166</v>
      </c>
      <c r="I45" s="232"/>
      <c r="J45" s="88"/>
      <c r="K45" s="83"/>
      <c r="L45" s="74"/>
      <c r="M45" s="74"/>
      <c r="N45" s="64"/>
      <c r="O45" s="65"/>
      <c r="P45" s="74"/>
      <c r="Q45" s="74"/>
      <c r="R45" s="74"/>
      <c r="S45" s="64"/>
      <c r="T45" s="74"/>
    </row>
    <row r="46" spans="1:20" ht="15" customHeight="1" thickBot="1">
      <c r="A46" s="74"/>
      <c r="B46" s="74"/>
      <c r="C46" s="74"/>
      <c r="E46" s="65"/>
      <c r="F46" s="74"/>
      <c r="G46" s="74"/>
      <c r="H46" s="74"/>
      <c r="I46" s="64"/>
      <c r="J46" s="65"/>
      <c r="K46" s="65"/>
      <c r="L46" s="75" t="str">
        <f>IF(H44&gt;H45,G44,IF(H44&lt;H45,G45,IF(H44=H45,"")))</f>
        <v>Brendick, Indra</v>
      </c>
      <c r="M46" s="77" t="s">
        <v>166</v>
      </c>
      <c r="N46" s="231">
        <v>23</v>
      </c>
      <c r="O46" s="66"/>
      <c r="P46" s="78"/>
      <c r="Q46" s="74"/>
      <c r="R46" s="74"/>
      <c r="S46" s="64"/>
      <c r="T46" s="74"/>
    </row>
    <row r="47" spans="1:20" ht="15" customHeight="1" thickBot="1">
      <c r="A47" s="75">
        <v>3</v>
      </c>
      <c r="B47" s="86" t="str">
        <f>IF(C13&lt;C14,B13,IF(C13&gt;C14,B14,IF(C13=C14,"")))</f>
        <v>Neumann, Silvia</v>
      </c>
      <c r="C47" s="77" t="s">
        <v>166</v>
      </c>
      <c r="D47" s="247">
        <v>14</v>
      </c>
      <c r="E47" s="66"/>
      <c r="F47" s="78"/>
      <c r="G47" s="74"/>
      <c r="H47" s="74"/>
      <c r="I47" s="64"/>
      <c r="J47" s="65"/>
      <c r="K47" s="65"/>
      <c r="L47" s="75" t="str">
        <f>IF(H48&gt;H49,G48,IF(H48&lt;H49,G49,IF(H48=H49,"")))</f>
        <v>Eller, Lena</v>
      </c>
      <c r="M47" s="77"/>
      <c r="N47" s="232"/>
      <c r="O47" s="65"/>
      <c r="P47" s="74"/>
      <c r="Q47" s="165" t="str">
        <f>IF(M46&gt;M47,L46,IF(M46&lt;M47,L47,IF(M46=M47,"")))</f>
        <v>Brendick, Indra</v>
      </c>
      <c r="R47" s="77" t="s">
        <v>166</v>
      </c>
      <c r="S47" s="231">
        <v>25</v>
      </c>
      <c r="T47" s="172" t="str">
        <f>IF(R47&gt;R48,Q47,IF(R47&lt;R48,Q48,IF(R47=R48,"")))</f>
        <v>Brendick, Indra</v>
      </c>
    </row>
    <row r="48" spans="1:20" ht="15" customHeight="1" thickBot="1">
      <c r="A48" s="75">
        <v>4</v>
      </c>
      <c r="B48" s="75" t="str">
        <f>IF(C17&lt;C18,B17,IF(C17&gt;C18,B18,IF(C17=C18,"")))</f>
        <v>-----</v>
      </c>
      <c r="C48" s="87"/>
      <c r="D48" s="232"/>
      <c r="E48" s="65"/>
      <c r="F48" s="74"/>
      <c r="G48" s="75" t="str">
        <f>IF(C47&gt;C48,B47,IF(C47&lt;C48,B48,IF(C47=C48,"")))</f>
        <v>Neumann, Silvia</v>
      </c>
      <c r="H48" s="77"/>
      <c r="I48" s="231">
        <v>18</v>
      </c>
      <c r="J48" s="66"/>
      <c r="K48" s="84"/>
      <c r="L48" s="74"/>
      <c r="M48" s="74"/>
      <c r="N48" s="64"/>
      <c r="O48" s="65"/>
      <c r="P48" s="75">
        <v>21</v>
      </c>
      <c r="Q48" s="165" t="str">
        <f>IF(M8&lt;M15,L8,IF(M8&gt;M15,L15,IF(M8=M15,"")))</f>
        <v>Uder, Ronja</v>
      </c>
      <c r="R48" s="77"/>
      <c r="S48" s="232"/>
      <c r="T48" s="82" t="s">
        <v>29</v>
      </c>
    </row>
    <row r="49" spans="1:20" ht="15" customHeight="1" thickBot="1">
      <c r="A49" s="74"/>
      <c r="B49" s="74"/>
      <c r="C49" s="74"/>
      <c r="E49" s="65"/>
      <c r="F49" s="75">
        <v>12</v>
      </c>
      <c r="G49" s="75" t="str">
        <f>IF(H30&lt;H33,G30,IF(H30&gt;H33,G33,IF(H30=H33,"")))</f>
        <v>Eller, Lena</v>
      </c>
      <c r="H49" s="77" t="s">
        <v>166</v>
      </c>
      <c r="I49" s="232"/>
      <c r="J49" s="88"/>
      <c r="K49" s="85"/>
      <c r="L49" s="74"/>
      <c r="M49" s="74"/>
      <c r="N49" s="64"/>
      <c r="O49" s="65"/>
      <c r="P49" s="74"/>
      <c r="Q49" s="74"/>
      <c r="R49" s="74"/>
      <c r="S49" s="64"/>
      <c r="T49" s="74"/>
    </row>
    <row r="50" spans="1:20" ht="15" customHeight="1">
      <c r="A50" s="74"/>
      <c r="B50" s="74"/>
      <c r="C50" s="74"/>
      <c r="E50" s="65"/>
      <c r="F50" s="74"/>
      <c r="G50" s="74"/>
      <c r="H50" s="74"/>
      <c r="I50" s="64"/>
      <c r="J50" s="65"/>
      <c r="K50" s="65"/>
      <c r="L50" s="74"/>
      <c r="M50" s="74"/>
      <c r="N50" s="64"/>
      <c r="O50" s="65"/>
      <c r="P50" s="74"/>
      <c r="Q50" s="74"/>
      <c r="R50" s="74"/>
      <c r="S50" s="64"/>
      <c r="T50" s="74"/>
    </row>
    <row r="51" spans="1:20" ht="15" customHeight="1">
      <c r="A51" s="74"/>
      <c r="B51" s="74"/>
      <c r="C51" s="74"/>
      <c r="E51" s="65"/>
      <c r="F51" s="74"/>
      <c r="G51" s="74"/>
      <c r="H51" s="74"/>
      <c r="I51" s="64"/>
      <c r="J51" s="65"/>
      <c r="K51" s="65"/>
      <c r="L51" s="74"/>
      <c r="M51" s="74"/>
      <c r="N51" s="64"/>
      <c r="O51" s="65"/>
      <c r="P51" s="74"/>
      <c r="Q51" s="74"/>
      <c r="R51" s="74"/>
      <c r="S51" s="64"/>
      <c r="T51" s="74"/>
    </row>
    <row r="52" spans="1:20" ht="15" customHeight="1" thickBot="1">
      <c r="A52" s="74"/>
      <c r="B52" s="74"/>
      <c r="C52" s="74"/>
      <c r="E52" s="65"/>
      <c r="F52" s="74"/>
      <c r="G52" s="74"/>
      <c r="H52" s="74"/>
      <c r="I52" s="64"/>
      <c r="J52" s="65"/>
      <c r="K52" s="65"/>
      <c r="L52" s="74"/>
      <c r="M52" s="74"/>
      <c r="N52" s="64"/>
      <c r="O52" s="65"/>
      <c r="P52" s="74"/>
      <c r="Q52" s="74"/>
      <c r="R52" s="74"/>
      <c r="S52" s="64"/>
      <c r="T52" s="74"/>
    </row>
    <row r="53" spans="1:20" ht="15" customHeight="1" thickBot="1">
      <c r="A53" s="75">
        <v>5</v>
      </c>
      <c r="B53" s="75" t="str">
        <f>IF(C21&lt;C22,B21,IF(C21&gt;C22,B22,IF(C21=C22,"")))</f>
        <v>Marzok, Iljana</v>
      </c>
      <c r="C53" s="79" t="s">
        <v>166</v>
      </c>
      <c r="D53" s="231">
        <v>15</v>
      </c>
      <c r="E53" s="66"/>
      <c r="F53" s="78"/>
      <c r="G53" s="74"/>
      <c r="H53" s="74"/>
      <c r="I53" s="64"/>
      <c r="J53" s="65"/>
      <c r="K53" s="65"/>
      <c r="L53" s="74"/>
      <c r="M53" s="74"/>
      <c r="N53" s="64"/>
      <c r="O53" s="65"/>
      <c r="P53" s="74"/>
      <c r="Q53" s="74"/>
      <c r="R53" s="74"/>
      <c r="S53" s="64"/>
      <c r="T53" s="74"/>
    </row>
    <row r="54" spans="1:20" ht="15" customHeight="1" thickBot="1">
      <c r="A54" s="75">
        <v>6</v>
      </c>
      <c r="B54" s="75" t="str">
        <f>IF(C25&lt;C26,B25,IF(C25&gt;C26,B26,IF(C25=C26,"")))</f>
        <v>Schumann, Imke</v>
      </c>
      <c r="C54" s="77"/>
      <c r="D54" s="232"/>
      <c r="E54" s="65"/>
      <c r="F54" s="74"/>
      <c r="G54" s="75" t="str">
        <f>IF(C53&gt;C54,B53,IF(C53&lt;C54,B54,IF(C53=C54,"")))</f>
        <v>Marzok, Iljana</v>
      </c>
      <c r="H54" s="77" t="s">
        <v>166</v>
      </c>
      <c r="I54" s="231">
        <v>19</v>
      </c>
      <c r="J54" s="66"/>
      <c r="K54" s="70"/>
      <c r="L54" s="74"/>
      <c r="M54" s="74"/>
      <c r="N54" s="64"/>
      <c r="O54" s="65"/>
      <c r="P54" s="74"/>
      <c r="Q54" s="74"/>
      <c r="R54" s="74"/>
      <c r="S54" s="64"/>
      <c r="T54" s="74"/>
    </row>
    <row r="55" spans="1:20" ht="15" customHeight="1" thickBot="1">
      <c r="A55" s="74"/>
      <c r="B55" s="74"/>
      <c r="C55" s="74"/>
      <c r="E55" s="65"/>
      <c r="F55" s="75">
        <v>9</v>
      </c>
      <c r="G55" s="75" t="str">
        <f>IF(H6&lt;H9,G6,IF(H6&gt;H9,G9,IF(H6=H9,"")))</f>
        <v>Katstein, Jessica</v>
      </c>
      <c r="H55" s="77"/>
      <c r="I55" s="232"/>
      <c r="J55" s="88"/>
      <c r="K55" s="83"/>
      <c r="L55" s="74"/>
      <c r="M55" s="74"/>
      <c r="N55" s="64"/>
      <c r="O55" s="65"/>
      <c r="P55" s="74"/>
      <c r="Q55" s="74"/>
      <c r="R55" s="74"/>
      <c r="S55" s="64"/>
      <c r="T55" s="74"/>
    </row>
    <row r="56" spans="1:20" ht="15" customHeight="1" thickBot="1">
      <c r="A56" s="74"/>
      <c r="B56" s="74"/>
      <c r="C56" s="74"/>
      <c r="E56" s="65"/>
      <c r="F56" s="74"/>
      <c r="G56" s="74"/>
      <c r="H56" s="74"/>
      <c r="I56" s="64"/>
      <c r="J56" s="65"/>
      <c r="K56" s="65"/>
      <c r="L56" s="75" t="str">
        <f>IF(H54&gt;H55,G54,IF(H54&lt;H55,G55,IF(H54=H55,"")))</f>
        <v>Marzok, Iljana</v>
      </c>
      <c r="M56" s="77" t="s">
        <v>166</v>
      </c>
      <c r="N56" s="231">
        <v>24</v>
      </c>
      <c r="O56" s="66"/>
      <c r="P56" s="78"/>
      <c r="Q56" s="74"/>
      <c r="R56" s="74"/>
      <c r="S56" s="64"/>
      <c r="T56" s="74"/>
    </row>
    <row r="57" spans="1:20" ht="15" customHeight="1" thickBot="1">
      <c r="A57" s="75">
        <v>7</v>
      </c>
      <c r="B57" s="75" t="str">
        <f>IF(C29&lt;C30,B29,IF(C29&gt;C30,B30,IF(C29=C30,"")))</f>
        <v>Albers, Maike</v>
      </c>
      <c r="C57" s="77" t="s">
        <v>166</v>
      </c>
      <c r="D57" s="231">
        <v>16</v>
      </c>
      <c r="E57" s="66"/>
      <c r="F57" s="78"/>
      <c r="G57" s="74"/>
      <c r="H57" s="74"/>
      <c r="I57" s="64"/>
      <c r="J57" s="65"/>
      <c r="K57" s="65"/>
      <c r="L57" s="75" t="str">
        <f>IF(H58&gt;H59,G58,IF(H58&lt;H59,G59,IF(H58=H59,"")))</f>
        <v>Albers, Maike</v>
      </c>
      <c r="M57" s="77"/>
      <c r="N57" s="232"/>
      <c r="O57" s="65"/>
      <c r="P57" s="89"/>
      <c r="Q57" s="165" t="str">
        <f>IF(M56&gt;M57,L56,IF(M56&lt;M57,L57,IF(M56=M57,"")))</f>
        <v>Marzok, Iljana</v>
      </c>
      <c r="R57" s="77"/>
      <c r="S57" s="231">
        <v>26</v>
      </c>
      <c r="T57" s="172" t="str">
        <f>IF(R57&gt;R58,Q57,IF(R57&lt;R58,Q58,IF(R57=R58,"")))</f>
        <v>Weist, Stefanie</v>
      </c>
    </row>
    <row r="58" spans="1:20" ht="15" customHeight="1" thickBot="1">
      <c r="A58" s="75">
        <v>8</v>
      </c>
      <c r="B58" s="75" t="str">
        <f>IF(C33&lt;C34,B33,IF(C33&gt;C34,B34,IF(C33=C34,"")))</f>
        <v>-----</v>
      </c>
      <c r="C58" s="77"/>
      <c r="D58" s="232"/>
      <c r="E58" s="65"/>
      <c r="F58" s="74"/>
      <c r="G58" s="75" t="str">
        <f>IF(C57&gt;C58,B57,IF(C57&lt;C58,B58,IF(C57=C58,"")))</f>
        <v>Albers, Maike</v>
      </c>
      <c r="H58" s="77" t="s">
        <v>166</v>
      </c>
      <c r="I58" s="231">
        <v>20</v>
      </c>
      <c r="J58" s="66"/>
      <c r="K58" s="84"/>
      <c r="L58" s="74"/>
      <c r="M58" s="74"/>
      <c r="N58" s="64"/>
      <c r="O58" s="65"/>
      <c r="P58" s="90">
        <v>22</v>
      </c>
      <c r="Q58" s="165" t="str">
        <f>IF(M24&lt;M31,L24,IF(M24&gt;M31,L31,IF(M24=M31,"")))</f>
        <v>Weist, Stefanie</v>
      </c>
      <c r="R58" s="77" t="s">
        <v>166</v>
      </c>
      <c r="S58" s="232"/>
      <c r="T58" s="82" t="s">
        <v>29</v>
      </c>
    </row>
    <row r="59" spans="1:20" ht="15" customHeight="1" thickBot="1">
      <c r="A59" s="74"/>
      <c r="B59" s="74"/>
      <c r="C59" s="74"/>
      <c r="E59" s="65"/>
      <c r="F59" s="75">
        <v>10</v>
      </c>
      <c r="G59" s="75" t="str">
        <f>IF(H14&lt;H17,G14,IF(H14&gt;H17,G17,IF(H14=H17,"")))</f>
        <v>Schrabback, Pia</v>
      </c>
      <c r="H59" s="77"/>
      <c r="I59" s="232"/>
      <c r="J59" s="88"/>
      <c r="K59" s="85"/>
      <c r="L59" s="74"/>
      <c r="M59" s="74"/>
      <c r="N59" s="64"/>
      <c r="O59" s="65"/>
      <c r="P59" s="74"/>
      <c r="Q59" s="74"/>
      <c r="R59" s="74"/>
      <c r="S59" s="64"/>
      <c r="T59" s="74"/>
    </row>
  </sheetData>
  <mergeCells count="39">
    <mergeCell ref="Q34:R34"/>
    <mergeCell ref="S34:T34"/>
    <mergeCell ref="S31:T31"/>
    <mergeCell ref="Q32:R32"/>
    <mergeCell ref="S32:T32"/>
    <mergeCell ref="Q33:R33"/>
    <mergeCell ref="S33:T33"/>
    <mergeCell ref="S19:S20"/>
    <mergeCell ref="D21:D22"/>
    <mergeCell ref="P30:T30"/>
    <mergeCell ref="S57:S58"/>
    <mergeCell ref="I58:I59"/>
    <mergeCell ref="D53:D54"/>
    <mergeCell ref="I54:I55"/>
    <mergeCell ref="N56:N57"/>
    <mergeCell ref="D57:D58"/>
    <mergeCell ref="Q31:R31"/>
    <mergeCell ref="I23:I24"/>
    <mergeCell ref="D25:D26"/>
    <mergeCell ref="N27:N28"/>
    <mergeCell ref="D29:D30"/>
    <mergeCell ref="N11:N12"/>
    <mergeCell ref="D13:D14"/>
    <mergeCell ref="I15:I16"/>
    <mergeCell ref="D17:D18"/>
    <mergeCell ref="N46:N47"/>
    <mergeCell ref="D47:D48"/>
    <mergeCell ref="S47:S48"/>
    <mergeCell ref="I48:I49"/>
    <mergeCell ref="P7:T7"/>
    <mergeCell ref="P5:T6"/>
    <mergeCell ref="D43:D44"/>
    <mergeCell ref="I44:I45"/>
    <mergeCell ref="G40:N41"/>
    <mergeCell ref="I31:I32"/>
    <mergeCell ref="D33:D34"/>
    <mergeCell ref="D5:D6"/>
    <mergeCell ref="I7:I8"/>
    <mergeCell ref="D9:D10"/>
  </mergeCells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&amp;L&amp;6&amp;F/&amp;A;
Stand: &amp;D; &amp;T&amp;C&amp;12Listenführung: ____________________&amp;R&amp;6Seite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4"/>
  <dimension ref="A1:AH8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59" customWidth="1"/>
    <col min="2" max="2" width="14.7109375" style="59" customWidth="1"/>
    <col min="3" max="4" width="3.28125" style="59" customWidth="1"/>
    <col min="5" max="5" width="2.28125" style="59" customWidth="1"/>
    <col min="6" max="6" width="3.28125" style="59" customWidth="1"/>
    <col min="7" max="7" width="14.7109375" style="59" customWidth="1"/>
    <col min="8" max="9" width="3.28125" style="59" customWidth="1"/>
    <col min="10" max="10" width="2.28125" style="59" customWidth="1"/>
    <col min="11" max="11" width="3.28125" style="59" customWidth="1"/>
    <col min="12" max="12" width="14.7109375" style="59" customWidth="1"/>
    <col min="13" max="14" width="3.28125" style="59" customWidth="1"/>
    <col min="15" max="15" width="2.28125" style="59" customWidth="1"/>
    <col min="16" max="16" width="3.28125" style="59" customWidth="1"/>
    <col min="17" max="17" width="14.7109375" style="59" customWidth="1"/>
    <col min="18" max="19" width="3.28125" style="59" customWidth="1"/>
    <col min="20" max="20" width="2.28125" style="59" customWidth="1"/>
    <col min="21" max="21" width="3.28125" style="59" customWidth="1"/>
    <col min="22" max="22" width="14.7109375" style="59" customWidth="1"/>
    <col min="23" max="24" width="3.28125" style="59" customWidth="1"/>
    <col min="25" max="25" width="2.28125" style="59" customWidth="1"/>
    <col min="26" max="26" width="3.28125" style="59" customWidth="1"/>
    <col min="27" max="27" width="14.7109375" style="59" customWidth="1"/>
    <col min="28" max="29" width="3.28125" style="59" customWidth="1"/>
    <col min="30" max="30" width="16.8515625" style="59" customWidth="1"/>
    <col min="31" max="31" width="7.421875" style="59" customWidth="1"/>
    <col min="32" max="32" width="2.8515625" style="59" hidden="1" customWidth="1"/>
    <col min="33" max="255" width="11.57421875" style="59" hidden="1" customWidth="1"/>
    <col min="256" max="16384" width="11.57421875" style="59" customWidth="1"/>
  </cols>
  <sheetData>
    <row r="1" spans="1:22" ht="25.5">
      <c r="A1" s="119" t="str">
        <f>'Eing Turn-dat'!E1</f>
        <v>Wolfgang-Welz-Gedächtnisturnier 2002 Frauen U19</v>
      </c>
      <c r="B1" s="91"/>
      <c r="C1" s="91"/>
      <c r="D1" s="64"/>
      <c r="E1" s="91"/>
      <c r="F1" s="91"/>
      <c r="G1" s="91"/>
      <c r="H1" s="91"/>
      <c r="I1" s="2"/>
      <c r="J1" s="91"/>
      <c r="K1" s="91"/>
      <c r="L1" s="91"/>
      <c r="M1" s="91"/>
      <c r="N1" s="6"/>
      <c r="O1" s="91"/>
      <c r="P1" s="91"/>
      <c r="Q1" s="91"/>
      <c r="R1" s="91"/>
      <c r="U1" s="149" t="str">
        <f>"Ort: "</f>
        <v>Ort: </v>
      </c>
      <c r="V1" s="6" t="str">
        <f>'Eing Turn-dat'!$B$3</f>
        <v>Mannheim</v>
      </c>
    </row>
    <row r="2" spans="1:22" ht="26.25" thickBot="1">
      <c r="A2" s="91"/>
      <c r="B2" s="91"/>
      <c r="C2" s="91"/>
      <c r="D2" s="64"/>
      <c r="E2" s="91"/>
      <c r="F2" s="91"/>
      <c r="G2" s="91"/>
      <c r="H2" s="91"/>
      <c r="I2" s="2"/>
      <c r="J2" s="91"/>
      <c r="K2" s="91"/>
      <c r="L2" s="91"/>
      <c r="M2" s="91"/>
      <c r="N2" s="6"/>
      <c r="O2" s="91"/>
      <c r="P2" s="91"/>
      <c r="Q2" s="91"/>
      <c r="R2" s="91"/>
      <c r="U2" s="149" t="str">
        <f>"Datum: "</f>
        <v>Datum: </v>
      </c>
      <c r="V2" s="156">
        <f>'Eing Turn-dat'!$D$3</f>
        <v>37569</v>
      </c>
    </row>
    <row r="3" spans="1:34" ht="13.5" customHeight="1" thickBot="1" thickTop="1">
      <c r="A3" s="100">
        <v>1</v>
      </c>
      <c r="B3" s="100" t="str">
        <f>IF(AND(($AG$3&gt;16),($AG$3&lt;33),('Eing Turn-dat'!$AA9&lt;&gt;0)),'Eing Turn-dat'!$AA9,"-----")</f>
        <v>Döbrich, Saskia</v>
      </c>
      <c r="C3" s="101"/>
      <c r="D3" s="288">
        <v>1</v>
      </c>
      <c r="E3" s="102"/>
      <c r="F3" s="103"/>
      <c r="AA3" s="266" t="str">
        <f>"Gewichtsklasse:     "&amp;AG4&amp;" kg"</f>
        <v>Gewichtsklasse:     -70 kg</v>
      </c>
      <c r="AB3" s="267"/>
      <c r="AC3" s="267"/>
      <c r="AD3" s="267"/>
      <c r="AE3" s="268"/>
      <c r="AG3" s="122">
        <f>'Eing Turn-dat'!AB75</f>
        <v>17</v>
      </c>
      <c r="AH3" s="59" t="str">
        <f>"=Kämpferanzahl"</f>
        <v>=Kämpferanzahl</v>
      </c>
    </row>
    <row r="4" spans="1:34" ht="13.5" customHeight="1" thickBot="1">
      <c r="A4" s="100">
        <v>17</v>
      </c>
      <c r="B4" s="100" t="str">
        <f>IF(AND(($AG$3&gt;16),($AG$3&lt;33),('Eing Turn-dat'!$AA25&lt;&gt;0)),'Eing Turn-dat'!$AA25,"-----")</f>
        <v>Wild, Viktoria</v>
      </c>
      <c r="C4" s="101" t="s">
        <v>166</v>
      </c>
      <c r="D4" s="289"/>
      <c r="G4" s="100" t="str">
        <f>IF(C3&gt;C4,B3,IF(C3&lt;C4,B4,IF(C3=C4,"")))</f>
        <v>Wild, Viktoria</v>
      </c>
      <c r="H4" s="104"/>
      <c r="I4" s="105"/>
      <c r="J4" s="103"/>
      <c r="K4" s="103"/>
      <c r="AA4" s="269"/>
      <c r="AB4" s="270"/>
      <c r="AC4" s="270"/>
      <c r="AD4" s="270"/>
      <c r="AE4" s="271"/>
      <c r="AG4" s="122" t="str">
        <f>'Eing Turn-dat'!J2</f>
        <v>-70</v>
      </c>
      <c r="AH4" s="59" t="str">
        <f>"=Gewichtsklasse"</f>
        <v>=Gewichtsklasse</v>
      </c>
    </row>
    <row r="5" spans="1:31" ht="13.5" customHeight="1" thickBot="1">
      <c r="A5" s="106"/>
      <c r="B5" s="106"/>
      <c r="C5" s="106"/>
      <c r="I5" s="107">
        <v>17</v>
      </c>
      <c r="L5" s="100" t="str">
        <f>IF(H4&gt;H6,G4,IF(H4&lt;H6,G6,IF(H4=H6,"")))</f>
        <v>Handschke, Stefanie</v>
      </c>
      <c r="M5" s="104"/>
      <c r="N5" s="105"/>
      <c r="U5" s="6"/>
      <c r="AA5" s="272" t="str">
        <f>"Anzahl der Kämpfer : "&amp;AG3</f>
        <v>Anzahl der Kämpfer : 17</v>
      </c>
      <c r="AB5" s="273"/>
      <c r="AC5" s="273"/>
      <c r="AD5" s="273"/>
      <c r="AE5" s="274"/>
    </row>
    <row r="6" spans="1:21" ht="13.5" customHeight="1" thickBot="1">
      <c r="A6" s="100">
        <v>9</v>
      </c>
      <c r="B6" s="100" t="str">
        <f>IF(AND(($AG$3&gt;16),($AG$3&lt;33),('Eing Turn-dat'!$AA17&lt;&gt;0)),'Eing Turn-dat'!$AA17,"-----")</f>
        <v>Handschke, Stefanie</v>
      </c>
      <c r="C6" s="101" t="s">
        <v>166</v>
      </c>
      <c r="D6" s="288">
        <v>2</v>
      </c>
      <c r="E6" s="103"/>
      <c r="F6" s="103"/>
      <c r="G6" s="100" t="str">
        <f>IF(C6&gt;C7,B6,IF(C6&lt;C7,B7,IF(C6=C7,"")))</f>
        <v>Handschke, Stefanie</v>
      </c>
      <c r="H6" s="104" t="s">
        <v>166</v>
      </c>
      <c r="I6" s="108"/>
      <c r="N6" s="107"/>
      <c r="U6" s="6"/>
    </row>
    <row r="7" spans="1:14" ht="13.5" customHeight="1" thickBot="1">
      <c r="A7" s="100">
        <v>25</v>
      </c>
      <c r="B7" s="100" t="str">
        <f>IF(AND(($AG$3&gt;16),($AG$3&lt;33),('Eing Turn-dat'!$AA33&lt;&gt;0)),'Eing Turn-dat'!$AA33,"-----")</f>
        <v>-----</v>
      </c>
      <c r="C7" s="101"/>
      <c r="D7" s="289"/>
      <c r="N7" s="107"/>
    </row>
    <row r="8" spans="1:19" ht="13.5" customHeight="1" thickBot="1">
      <c r="A8" s="106"/>
      <c r="B8" s="106"/>
      <c r="C8" s="106"/>
      <c r="N8" s="107">
        <v>33</v>
      </c>
      <c r="O8" s="109"/>
      <c r="P8" s="110"/>
      <c r="Q8" s="100" t="str">
        <f>IF(M5&gt;M11,L5,IF(M5&lt;M11,L11,IF(M5=M11,"")))</f>
        <v>Rudolph, Linda</v>
      </c>
      <c r="R8" s="104"/>
      <c r="S8" s="105"/>
    </row>
    <row r="9" spans="1:19" ht="13.5" customHeight="1" thickBot="1">
      <c r="A9" s="100">
        <v>5</v>
      </c>
      <c r="B9" s="100" t="str">
        <f>IF(AND(($AG$3&gt;16),($AG$3&lt;33),('Eing Turn-dat'!$AA13&lt;&gt;0)),'Eing Turn-dat'!$AA13,"-----")</f>
        <v>Heise, Annika</v>
      </c>
      <c r="C9" s="101" t="s">
        <v>166</v>
      </c>
      <c r="D9" s="288">
        <v>3</v>
      </c>
      <c r="E9" s="103"/>
      <c r="F9" s="103"/>
      <c r="N9" s="107"/>
      <c r="S9" s="107"/>
    </row>
    <row r="10" spans="1:30" ht="13.5" customHeight="1" thickBot="1">
      <c r="A10" s="100">
        <v>21</v>
      </c>
      <c r="B10" s="100" t="str">
        <f>IF(AND(($AG$3&gt;16),($AG$3&lt;33),('Eing Turn-dat'!$AA29&lt;&gt;0)),'Eing Turn-dat'!$AA29,"-----")</f>
        <v>-----</v>
      </c>
      <c r="C10" s="101"/>
      <c r="D10" s="289"/>
      <c r="G10" s="100" t="str">
        <f>IF(C9&gt;C10,B9,IF(C9&lt;C10,B10,IF(C9=C10,"")))</f>
        <v>Heise, Annika</v>
      </c>
      <c r="H10" s="104"/>
      <c r="I10" s="105"/>
      <c r="N10" s="107"/>
      <c r="S10" s="107"/>
      <c r="AD10" s="118"/>
    </row>
    <row r="11" spans="1:30" ht="13.5" customHeight="1" thickBot="1">
      <c r="A11" s="106"/>
      <c r="B11" s="106"/>
      <c r="C11" s="106"/>
      <c r="E11" s="111"/>
      <c r="F11" s="111"/>
      <c r="I11" s="107">
        <v>18</v>
      </c>
      <c r="J11" s="103"/>
      <c r="K11" s="112"/>
      <c r="L11" s="100" t="str">
        <f>IF(H10&gt;H12,G10,IF(H10&lt;H12,G12,IF(H10=H12,"")))</f>
        <v>Rudolph, Linda</v>
      </c>
      <c r="M11" s="104" t="s">
        <v>166</v>
      </c>
      <c r="N11" s="108"/>
      <c r="S11" s="107"/>
      <c r="AD11" s="118"/>
    </row>
    <row r="12" spans="1:30" ht="13.5" customHeight="1" thickBot="1">
      <c r="A12" s="100">
        <v>13</v>
      </c>
      <c r="B12" s="100" t="str">
        <f>IF(AND(($AG$3&gt;16),($AG$3&lt;33),('Eing Turn-dat'!$AA21&lt;&gt;0)),'Eing Turn-dat'!$AA21,"-----")</f>
        <v>Rudolph, Linda</v>
      </c>
      <c r="C12" s="101" t="s">
        <v>166</v>
      </c>
      <c r="D12" s="288">
        <v>4</v>
      </c>
      <c r="E12" s="103"/>
      <c r="F12" s="103"/>
      <c r="G12" s="100" t="str">
        <f>IF(C12&gt;C13,B12,IF(C12&lt;C13,B13,IF(C12=C13,"")))</f>
        <v>Rudolph, Linda</v>
      </c>
      <c r="H12" s="104" t="s">
        <v>166</v>
      </c>
      <c r="I12" s="108"/>
      <c r="M12" s="111"/>
      <c r="S12" s="107"/>
      <c r="AD12" s="118"/>
    </row>
    <row r="13" spans="1:30" ht="13.5" customHeight="1" thickBot="1">
      <c r="A13" s="100">
        <v>29</v>
      </c>
      <c r="B13" s="100" t="str">
        <f>IF(AND(($AG$3&gt;16),($AG$3&lt;33),('Eing Turn-dat'!$AA37&lt;&gt;0)),'Eing Turn-dat'!$AA37,"-----")</f>
        <v>-----</v>
      </c>
      <c r="C13" s="101"/>
      <c r="D13" s="289"/>
      <c r="S13" s="107"/>
      <c r="AD13" s="118"/>
    </row>
    <row r="14" spans="1:30" ht="13.5" customHeight="1" thickBot="1">
      <c r="A14" s="106"/>
      <c r="B14" s="106"/>
      <c r="C14" s="106"/>
      <c r="S14" s="107">
        <v>45</v>
      </c>
      <c r="T14" s="109"/>
      <c r="U14" s="110"/>
      <c r="V14" s="100" t="str">
        <f>IF(R8&gt;R20,Q8,IF(R8&lt;R20,Q20,IF(R8=R20,"")))</f>
        <v>Puschmann, Anja</v>
      </c>
      <c r="W14" s="104"/>
      <c r="X14" s="105"/>
      <c r="AD14" s="118"/>
    </row>
    <row r="15" spans="1:24" ht="13.5" customHeight="1" thickBot="1">
      <c r="A15" s="100">
        <v>3</v>
      </c>
      <c r="B15" s="100" t="str">
        <f>IF(AND(($AG$3&gt;16),($AG$3&lt;33),('Eing Turn-dat'!$AA11&lt;&gt;0)),'Eing Turn-dat'!$AA11,"-----")</f>
        <v>Ummenhofer, Verena</v>
      </c>
      <c r="C15" s="101" t="s">
        <v>166</v>
      </c>
      <c r="D15" s="288">
        <v>5</v>
      </c>
      <c r="E15" s="103"/>
      <c r="F15" s="103"/>
      <c r="S15" s="107"/>
      <c r="X15" s="107"/>
    </row>
    <row r="16" spans="1:24" ht="13.5" customHeight="1" thickBot="1">
      <c r="A16" s="100">
        <v>19</v>
      </c>
      <c r="B16" s="100" t="str">
        <f>IF(AND(($AG$3&gt;16),($AG$3&lt;33),('Eing Turn-dat'!$AA27&lt;&gt;0)),'Eing Turn-dat'!$AA27,"-----")</f>
        <v>-----</v>
      </c>
      <c r="C16" s="101"/>
      <c r="D16" s="289"/>
      <c r="G16" s="100" t="str">
        <f>IF(C15&gt;C16,B15,IF(C15&lt;C16,B16,IF(C15=C16,"")))</f>
        <v>Ummenhofer, Verena</v>
      </c>
      <c r="H16" s="104"/>
      <c r="I16" s="105"/>
      <c r="S16" s="107"/>
      <c r="X16" s="107"/>
    </row>
    <row r="17" spans="1:24" ht="13.5" thickBot="1">
      <c r="A17" s="106"/>
      <c r="B17" s="106"/>
      <c r="C17" s="106"/>
      <c r="I17" s="107">
        <v>19</v>
      </c>
      <c r="J17" s="113"/>
      <c r="K17" s="110"/>
      <c r="L17" s="100" t="str">
        <f>IF(H16&gt;H18,G16,IF(H16&lt;H18,G18,IF(H16=H18,"")))</f>
        <v>Eckert, Nadine</v>
      </c>
      <c r="M17" s="104"/>
      <c r="N17" s="105"/>
      <c r="S17" s="107"/>
      <c r="X17" s="107"/>
    </row>
    <row r="18" spans="1:24" ht="13.5" thickBot="1">
      <c r="A18" s="100">
        <v>11</v>
      </c>
      <c r="B18" s="100" t="str">
        <f>IF(AND(($AG$3&gt;16),($AG$3&lt;33),('Eing Turn-dat'!$AA19&lt;&gt;0)),'Eing Turn-dat'!$AA19,"-----")</f>
        <v>Eckert, Nadine</v>
      </c>
      <c r="C18" s="101" t="s">
        <v>166</v>
      </c>
      <c r="D18" s="288">
        <v>6</v>
      </c>
      <c r="E18" s="103"/>
      <c r="F18" s="103"/>
      <c r="G18" s="100" t="str">
        <f>IF(C18&gt;C19,B18,IF(C18&lt;C19,B19,IF(C18=C19,"")))</f>
        <v>Eckert, Nadine</v>
      </c>
      <c r="H18" s="104" t="s">
        <v>166</v>
      </c>
      <c r="I18" s="108"/>
      <c r="N18" s="107"/>
      <c r="S18" s="107"/>
      <c r="X18" s="107"/>
    </row>
    <row r="19" spans="1:24" ht="13.5" thickBot="1">
      <c r="A19" s="100">
        <v>27</v>
      </c>
      <c r="B19" s="100" t="str">
        <f>IF(AND(($AG$3&gt;16),($AG$3&lt;33),('Eing Turn-dat'!$AA35&lt;&gt;0)),'Eing Turn-dat'!$AA35,"-----")</f>
        <v>-----</v>
      </c>
      <c r="C19" s="101"/>
      <c r="D19" s="289"/>
      <c r="N19" s="107"/>
      <c r="S19" s="107"/>
      <c r="X19" s="107"/>
    </row>
    <row r="20" spans="1:28" ht="13.5" customHeight="1" thickBot="1">
      <c r="A20" s="106"/>
      <c r="B20" s="106"/>
      <c r="C20" s="106"/>
      <c r="N20" s="107">
        <v>34</v>
      </c>
      <c r="Q20" s="100" t="str">
        <f>IF(M17&gt;M23,L17,IF(M17&lt;M23,L23,IF(M17=M23,"")))</f>
        <v>Puschmann, Anja</v>
      </c>
      <c r="R20" s="104" t="s">
        <v>166</v>
      </c>
      <c r="S20" s="108"/>
      <c r="X20" s="107"/>
      <c r="Y20" s="277" t="str">
        <f>IF(W14&gt;W38,V14,IF(W14&lt;W38,V38,IF(W14=W38,"")))</f>
        <v>Blanke, Wiebke</v>
      </c>
      <c r="Z20" s="277"/>
      <c r="AA20" s="277"/>
      <c r="AB20" s="277"/>
    </row>
    <row r="21" spans="1:28" ht="13.5" customHeight="1" thickBot="1">
      <c r="A21" s="100">
        <v>7</v>
      </c>
      <c r="B21" s="100" t="str">
        <f>IF(AND(($AG$3&gt;16),($AG$3&lt;33),('Eing Turn-dat'!$AA15&lt;&gt;0)),'Eing Turn-dat'!$AA15,"-----")</f>
        <v>Sylle, Christine</v>
      </c>
      <c r="C21" s="101" t="s">
        <v>166</v>
      </c>
      <c r="D21" s="288">
        <v>7</v>
      </c>
      <c r="E21" s="103"/>
      <c r="F21" s="103"/>
      <c r="N21" s="107"/>
      <c r="O21" s="113"/>
      <c r="P21" s="113"/>
      <c r="Q21" s="113"/>
      <c r="X21" s="107"/>
      <c r="Y21" s="278"/>
      <c r="Z21" s="278"/>
      <c r="AA21" s="278"/>
      <c r="AB21" s="278"/>
    </row>
    <row r="22" spans="1:28" ht="13.5" thickBot="1">
      <c r="A22" s="100">
        <v>23</v>
      </c>
      <c r="B22" s="100" t="str">
        <f>IF(AND(($AG$3&gt;16),($AG$3&lt;33),('Eing Turn-dat'!$AA31&lt;&gt;0)),'Eing Turn-dat'!$AA31,"-----")</f>
        <v>-----</v>
      </c>
      <c r="C22" s="101"/>
      <c r="D22" s="289"/>
      <c r="G22" s="100" t="str">
        <f>IF(C21&gt;C22,B21,IF(C21&lt;C22,B22,IF(C21=C22,"")))</f>
        <v>Sylle, Christine</v>
      </c>
      <c r="H22" s="104"/>
      <c r="I22" s="105"/>
      <c r="N22" s="107"/>
      <c r="X22" s="107"/>
      <c r="Y22" s="279" t="s">
        <v>27</v>
      </c>
      <c r="Z22" s="279"/>
      <c r="AA22" s="279"/>
      <c r="AB22" s="279"/>
    </row>
    <row r="23" spans="1:24" ht="13.5" thickBot="1">
      <c r="A23" s="106"/>
      <c r="B23" s="106"/>
      <c r="C23" s="106"/>
      <c r="I23" s="107">
        <v>20</v>
      </c>
      <c r="J23" s="103"/>
      <c r="K23" s="112"/>
      <c r="L23" s="100" t="str">
        <f>IF(H22&gt;H24,G22,IF(H22&lt;H24,G24,IF(H22=H24,"")))</f>
        <v>Puschmann, Anja</v>
      </c>
      <c r="M23" s="104" t="s">
        <v>166</v>
      </c>
      <c r="N23" s="108"/>
      <c r="X23" s="107"/>
    </row>
    <row r="24" spans="1:24" ht="13.5" thickBot="1">
      <c r="A24" s="100">
        <v>15</v>
      </c>
      <c r="B24" s="100" t="str">
        <f>IF(AND(($AG$3&gt;16),($AG$3&lt;33),('Eing Turn-dat'!$AA23&lt;&gt;0)),'Eing Turn-dat'!$AA23,"-----")</f>
        <v>Puschmann, Anja</v>
      </c>
      <c r="C24" s="101" t="s">
        <v>166</v>
      </c>
      <c r="D24" s="288">
        <v>8</v>
      </c>
      <c r="E24" s="103"/>
      <c r="F24" s="103"/>
      <c r="G24" s="100" t="str">
        <f>IF(C24&gt;C25,B24,IF(C24&lt;C25,B25,IF(C24=C25,"")))</f>
        <v>Puschmann, Anja</v>
      </c>
      <c r="H24" s="104" t="s">
        <v>166</v>
      </c>
      <c r="I24" s="108"/>
      <c r="X24" s="107"/>
    </row>
    <row r="25" spans="1:24" ht="13.5" thickBot="1">
      <c r="A25" s="100">
        <v>31</v>
      </c>
      <c r="B25" s="100" t="str">
        <f>IF(AND(($AG$3&gt;16),($AG$3&lt;33),('Eing Turn-dat'!$AA39&lt;&gt;0)),'Eing Turn-dat'!$AA39,"-----")</f>
        <v>-----</v>
      </c>
      <c r="C25" s="101"/>
      <c r="D25" s="289"/>
      <c r="X25" s="107"/>
    </row>
    <row r="26" spans="1:24" ht="13.5" thickBot="1">
      <c r="A26" s="106"/>
      <c r="B26" s="106"/>
      <c r="C26" s="106"/>
      <c r="V26" s="74" t="s">
        <v>31</v>
      </c>
      <c r="X26" s="107">
        <v>59</v>
      </c>
    </row>
    <row r="27" spans="1:24" ht="13.5" thickBot="1">
      <c r="A27" s="100">
        <v>2</v>
      </c>
      <c r="B27" s="100" t="str">
        <f>IF(AND(($AG$3&gt;16),($AG$3&lt;33),('Eing Turn-dat'!$AA10&lt;&gt;0)),'Eing Turn-dat'!$AA10,"-----")</f>
        <v>Keller, Verena</v>
      </c>
      <c r="C27" s="101" t="s">
        <v>166</v>
      </c>
      <c r="D27" s="288">
        <v>9</v>
      </c>
      <c r="E27" s="103"/>
      <c r="F27" s="103"/>
      <c r="X27" s="107"/>
    </row>
    <row r="28" spans="1:28" ht="13.5" thickBot="1">
      <c r="A28" s="100">
        <v>18</v>
      </c>
      <c r="B28" s="100" t="str">
        <f>IF(AND(($AG$3&gt;16),($AG$3&lt;33),('Eing Turn-dat'!$AA26&lt;&gt;0)),'Eing Turn-dat'!$AA26,"-----")</f>
        <v>-----</v>
      </c>
      <c r="C28" s="101"/>
      <c r="D28" s="289"/>
      <c r="G28" s="100" t="str">
        <f>IF(C27&gt;C28,B27,IF(C27&lt;C28,B28,IF(C27=C28,"")))</f>
        <v>Keller, Verena</v>
      </c>
      <c r="H28" s="104" t="s">
        <v>166</v>
      </c>
      <c r="I28" s="105"/>
      <c r="J28" s="103"/>
      <c r="K28" s="103"/>
      <c r="X28" s="107"/>
      <c r="Y28" s="277" t="str">
        <f>IF(W14&lt;W38,V14,IF(W14&gt;W38,V38,IF(W14=W38,"")))</f>
        <v>Puschmann, Anja</v>
      </c>
      <c r="Z28" s="277"/>
      <c r="AA28" s="277"/>
      <c r="AB28" s="277"/>
    </row>
    <row r="29" spans="1:28" ht="13.5" thickBot="1">
      <c r="A29" s="106"/>
      <c r="B29" s="106"/>
      <c r="C29" s="106"/>
      <c r="D29" s="106"/>
      <c r="I29" s="107">
        <v>21</v>
      </c>
      <c r="L29" s="100" t="str">
        <f>IF(H28&gt;H30,G28,IF(H28&lt;H30,G30,IF(H28=H30,"")))</f>
        <v>Keller, Verena</v>
      </c>
      <c r="M29" s="104"/>
      <c r="N29" s="105"/>
      <c r="X29" s="107"/>
      <c r="Y29" s="278"/>
      <c r="Z29" s="278"/>
      <c r="AA29" s="278"/>
      <c r="AB29" s="278"/>
    </row>
    <row r="30" spans="1:28" ht="13.5" thickBot="1">
      <c r="A30" s="100">
        <v>10</v>
      </c>
      <c r="B30" s="100" t="str">
        <f>IF(AND(($AG$3&gt;16),($AG$3&lt;33),('Eing Turn-dat'!$AA18&lt;&gt;0)),'Eing Turn-dat'!$AA18,"-----")</f>
        <v>Glaser, Christine</v>
      </c>
      <c r="C30" s="101" t="s">
        <v>166</v>
      </c>
      <c r="D30" s="288">
        <v>10</v>
      </c>
      <c r="E30" s="103"/>
      <c r="F30" s="103"/>
      <c r="G30" s="100" t="str">
        <f>IF(C30&gt;C31,B30,IF(C30&lt;C31,B31,IF(C30=C31,"")))</f>
        <v>Glaser, Christine</v>
      </c>
      <c r="H30" s="104"/>
      <c r="I30" s="108"/>
      <c r="N30" s="107"/>
      <c r="X30" s="107"/>
      <c r="Y30" s="279" t="s">
        <v>19</v>
      </c>
      <c r="Z30" s="279"/>
      <c r="AA30" s="279"/>
      <c r="AB30" s="279"/>
    </row>
    <row r="31" spans="1:24" ht="13.5" thickBot="1">
      <c r="A31" s="100">
        <v>26</v>
      </c>
      <c r="B31" s="100" t="str">
        <f>IF(AND(($AG$3&gt;16),($AG$3&lt;33),('Eing Turn-dat'!$AA34&lt;&gt;0)),'Eing Turn-dat'!$AA34,"-----")</f>
        <v>-----</v>
      </c>
      <c r="C31" s="101"/>
      <c r="D31" s="289"/>
      <c r="N31" s="107"/>
      <c r="X31" s="107"/>
    </row>
    <row r="32" spans="1:24" ht="13.5" thickBot="1">
      <c r="A32" s="106"/>
      <c r="B32" s="106"/>
      <c r="C32" s="106"/>
      <c r="N32" s="107">
        <v>35</v>
      </c>
      <c r="O32" s="113"/>
      <c r="P32" s="110"/>
      <c r="Q32" s="100" t="str">
        <f>IF(M29&gt;M35,L29,IF(M29&lt;M35,L35,IF(M29=M35,"")))</f>
        <v>Blanke, Wiebke</v>
      </c>
      <c r="R32" s="104" t="s">
        <v>166</v>
      </c>
      <c r="S32" s="105"/>
      <c r="X32" s="107"/>
    </row>
    <row r="33" spans="1:24" ht="13.5" thickBot="1">
      <c r="A33" s="100">
        <v>6</v>
      </c>
      <c r="B33" s="100" t="str">
        <f>IF(AND(($AG$3&gt;16),($AG$3&lt;33),('Eing Turn-dat'!$AA14&lt;&gt;0)),'Eing Turn-dat'!$AA14,"-----")</f>
        <v>Blanke, Wiebke</v>
      </c>
      <c r="C33" s="101" t="s">
        <v>166</v>
      </c>
      <c r="D33" s="288">
        <v>11</v>
      </c>
      <c r="E33" s="103"/>
      <c r="F33" s="103"/>
      <c r="N33" s="107"/>
      <c r="S33" s="107"/>
      <c r="X33" s="107"/>
    </row>
    <row r="34" spans="1:24" ht="13.5" thickBot="1">
      <c r="A34" s="100">
        <v>22</v>
      </c>
      <c r="B34" s="100" t="str">
        <f>IF(AND(($AG$3&gt;16),($AG$3&lt;33),('Eing Turn-dat'!$AA30&lt;&gt;0)),'Eing Turn-dat'!$AA30,"-----")</f>
        <v>-----</v>
      </c>
      <c r="C34" s="101"/>
      <c r="D34" s="289"/>
      <c r="G34" s="100" t="str">
        <f>IF(C33&gt;C34,B33,IF(C33&lt;C34,B34,IF(C33=C34,"")))</f>
        <v>Blanke, Wiebke</v>
      </c>
      <c r="H34" s="104" t="s">
        <v>166</v>
      </c>
      <c r="I34" s="105"/>
      <c r="N34" s="107"/>
      <c r="S34" s="107"/>
      <c r="X34" s="107"/>
    </row>
    <row r="35" spans="1:24" ht="13.5" thickBot="1">
      <c r="A35" s="106"/>
      <c r="B35" s="106"/>
      <c r="C35" s="106"/>
      <c r="I35" s="107">
        <v>22</v>
      </c>
      <c r="J35" s="103"/>
      <c r="K35" s="112"/>
      <c r="L35" s="100" t="str">
        <f>IF(H34&gt;H36,G34,IF(H34&lt;H36,G36,IF(H34=H36,"")))</f>
        <v>Blanke, Wiebke</v>
      </c>
      <c r="M35" s="104" t="s">
        <v>166</v>
      </c>
      <c r="N35" s="108"/>
      <c r="S35" s="107"/>
      <c r="X35" s="107"/>
    </row>
    <row r="36" spans="1:24" ht="13.5" thickBot="1">
      <c r="A36" s="100">
        <v>14</v>
      </c>
      <c r="B36" s="100" t="str">
        <f>IF(AND(($AG$3&gt;16),($AG$3&lt;33),('Eing Turn-dat'!$AA22&lt;&gt;0)),'Eing Turn-dat'!$AA22,"-----")</f>
        <v>Radon, Linda</v>
      </c>
      <c r="C36" s="101" t="s">
        <v>166</v>
      </c>
      <c r="D36" s="288">
        <v>12</v>
      </c>
      <c r="E36" s="103"/>
      <c r="F36" s="103"/>
      <c r="G36" s="100" t="str">
        <f>IF(C36&gt;C37,B36,IF(C36&lt;C37,B37,IF(C36=C37,"")))</f>
        <v>Radon, Linda</v>
      </c>
      <c r="H36" s="104"/>
      <c r="I36" s="108"/>
      <c r="S36" s="107"/>
      <c r="X36" s="107"/>
    </row>
    <row r="37" spans="1:24" ht="13.5" thickBot="1">
      <c r="A37" s="100">
        <v>30</v>
      </c>
      <c r="B37" s="100" t="str">
        <f>IF(AND(($AG$3&gt;16),($AG$3&lt;33),('Eing Turn-dat'!$AA38&lt;&gt;0)),'Eing Turn-dat'!$AA38,"-----")</f>
        <v>-----</v>
      </c>
      <c r="C37" s="101"/>
      <c r="D37" s="289"/>
      <c r="S37" s="107"/>
      <c r="X37" s="107"/>
    </row>
    <row r="38" spans="1:24" ht="13.5" thickBot="1">
      <c r="A38" s="106"/>
      <c r="B38" s="106"/>
      <c r="C38" s="106"/>
      <c r="G38" s="74"/>
      <c r="S38" s="107">
        <v>46</v>
      </c>
      <c r="T38" s="103"/>
      <c r="U38" s="103"/>
      <c r="V38" s="100" t="str">
        <f>IF(R32&gt;R44,Q32,IF(R32&lt;R44,Q44,IF(R32=R44,"")))</f>
        <v>Blanke, Wiebke</v>
      </c>
      <c r="W38" s="104" t="s">
        <v>166</v>
      </c>
      <c r="X38" s="108"/>
    </row>
    <row r="39" spans="1:19" ht="13.5" thickBot="1">
      <c r="A39" s="100">
        <v>4</v>
      </c>
      <c r="B39" s="100" t="str">
        <f>IF(AND(($AG$3&gt;16),($AG$3&lt;33),('Eing Turn-dat'!$AA12&lt;&gt;0)),'Eing Turn-dat'!$AA12,"-----")</f>
        <v>Hofmann, Christiane</v>
      </c>
      <c r="C39" s="101" t="s">
        <v>166</v>
      </c>
      <c r="D39" s="290">
        <v>13</v>
      </c>
      <c r="E39" s="103"/>
      <c r="F39" s="103"/>
      <c r="S39" s="107"/>
    </row>
    <row r="40" spans="1:19" ht="13.5" thickBot="1">
      <c r="A40" s="108">
        <v>20</v>
      </c>
      <c r="B40" s="100" t="str">
        <f>IF(AND(($AG$3&gt;16),($AG$3&lt;33),('Eing Turn-dat'!$AA28&lt;&gt;0)),'Eing Turn-dat'!$AA28,"-----")</f>
        <v>-----</v>
      </c>
      <c r="C40" s="114"/>
      <c r="D40" s="289"/>
      <c r="G40" s="100" t="str">
        <f>IF(C39&gt;C40,B39,IF(C39&lt;C40,B40,IF(C39=C40,"")))</f>
        <v>Hofmann, Christiane</v>
      </c>
      <c r="H40" s="104" t="s">
        <v>166</v>
      </c>
      <c r="I40" s="105"/>
      <c r="S40" s="107"/>
    </row>
    <row r="41" spans="1:19" ht="13.5" thickBot="1">
      <c r="A41" s="106"/>
      <c r="B41" s="106"/>
      <c r="C41" s="106"/>
      <c r="I41" s="107">
        <v>23</v>
      </c>
      <c r="J41" s="113"/>
      <c r="K41" s="110"/>
      <c r="L41" s="100" t="str">
        <f>IF(H40&gt;H42,G40,IF(H40&lt;H42,G42,IF(H40=H42,"")))</f>
        <v>Hofmann, Christiane</v>
      </c>
      <c r="M41" s="104" t="s">
        <v>166</v>
      </c>
      <c r="N41" s="105"/>
      <c r="S41" s="107"/>
    </row>
    <row r="42" spans="1:19" ht="13.5" thickBot="1">
      <c r="A42" s="100">
        <v>12</v>
      </c>
      <c r="B42" s="100" t="str">
        <f>IF(AND(($AG$3&gt;16),($AG$3&lt;33),('Eing Turn-dat'!$AA20&lt;&gt;0)),'Eing Turn-dat'!$AA20,"-----")</f>
        <v>Thiele, Kerstin</v>
      </c>
      <c r="C42" s="101" t="s">
        <v>166</v>
      </c>
      <c r="D42" s="288">
        <v>14</v>
      </c>
      <c r="E42" s="103"/>
      <c r="F42" s="103"/>
      <c r="G42" s="100" t="str">
        <f>IF(C42&gt;C43,B42,IF(C42&lt;C43,B43,IF(C42=C43,"")))</f>
        <v>Thiele, Kerstin</v>
      </c>
      <c r="H42" s="104"/>
      <c r="I42" s="108"/>
      <c r="N42" s="107"/>
      <c r="S42" s="107"/>
    </row>
    <row r="43" spans="1:19" ht="13.5" thickBot="1">
      <c r="A43" s="100">
        <v>28</v>
      </c>
      <c r="B43" s="100" t="str">
        <f>IF(AND(($AG$3&gt;16),($AG$3&lt;33),('Eing Turn-dat'!$AA36&lt;&gt;0)),'Eing Turn-dat'!$AA36,"-----")</f>
        <v>-----</v>
      </c>
      <c r="C43" s="101"/>
      <c r="D43" s="289"/>
      <c r="N43" s="107"/>
      <c r="S43" s="107"/>
    </row>
    <row r="44" spans="1:30" ht="13.5" thickBot="1">
      <c r="A44" s="106"/>
      <c r="B44" s="106"/>
      <c r="C44" s="106"/>
      <c r="N44" s="107">
        <v>36</v>
      </c>
      <c r="O44" s="103"/>
      <c r="P44" s="112"/>
      <c r="Q44" s="100" t="str">
        <f>IF(M41&gt;M47,L41,IF(M41&lt;M47,L47,IF(M41=M47,"")))</f>
        <v>Hofmann, Christiane</v>
      </c>
      <c r="R44" s="104"/>
      <c r="S44" s="108"/>
      <c r="Z44" s="236" t="s">
        <v>20</v>
      </c>
      <c r="AA44" s="291"/>
      <c r="AB44" s="291"/>
      <c r="AC44" s="237"/>
      <c r="AD44" s="238"/>
    </row>
    <row r="45" spans="1:30" ht="13.5" thickBot="1">
      <c r="A45" s="100">
        <v>8</v>
      </c>
      <c r="B45" s="100" t="str">
        <f>IF(AND(($AG$3&gt;16),($AG$3&lt;33),('Eing Turn-dat'!$AA16&lt;&gt;0)),'Eing Turn-dat'!$AA16,"-----")</f>
        <v>Paulsen, Anika</v>
      </c>
      <c r="C45" s="101" t="s">
        <v>166</v>
      </c>
      <c r="D45" s="288">
        <v>15</v>
      </c>
      <c r="E45" s="103"/>
      <c r="F45" s="103"/>
      <c r="N45" s="107"/>
      <c r="Z45" s="120">
        <v>1</v>
      </c>
      <c r="AA45" s="292" t="str">
        <f>Y20</f>
        <v>Blanke, Wiebke</v>
      </c>
      <c r="AB45" s="293"/>
      <c r="AC45" s="294"/>
      <c r="AD45" s="123" t="s">
        <v>59</v>
      </c>
    </row>
    <row r="46" spans="1:30" ht="13.5" thickBot="1">
      <c r="A46" s="100">
        <v>24</v>
      </c>
      <c r="B46" s="100" t="str">
        <f>IF(AND(($AG$3&gt;16),($AG$3&lt;33),('Eing Turn-dat'!$AA32&lt;&gt;0)),'Eing Turn-dat'!$AA32,"-----")</f>
        <v>-----</v>
      </c>
      <c r="C46" s="101"/>
      <c r="D46" s="289"/>
      <c r="G46" s="100" t="str">
        <f>IF(C45&gt;C46,B45,IF(C45&lt;C46,B46,IF(C45=C46,"")))</f>
        <v>Paulsen, Anika</v>
      </c>
      <c r="H46" s="104"/>
      <c r="I46" s="105"/>
      <c r="N46" s="107"/>
      <c r="Z46" s="121">
        <v>2</v>
      </c>
      <c r="AA46" s="258" t="str">
        <f>Y28</f>
        <v>Puschmann, Anja</v>
      </c>
      <c r="AB46" s="259"/>
      <c r="AC46" s="280"/>
      <c r="AD46" s="123" t="s">
        <v>42</v>
      </c>
    </row>
    <row r="47" spans="1:30" ht="13.5" thickBot="1">
      <c r="A47" s="106"/>
      <c r="B47" s="106"/>
      <c r="C47" s="106"/>
      <c r="I47" s="107">
        <v>24</v>
      </c>
      <c r="J47" s="103"/>
      <c r="K47" s="112"/>
      <c r="L47" s="100" t="str">
        <f>IF(H46&gt;H48,G46,IF(H46&lt;H48,G48,IF(H46=H48,"")))</f>
        <v>Hübner, Alexandra</v>
      </c>
      <c r="M47" s="104"/>
      <c r="N47" s="108"/>
      <c r="Z47" s="121">
        <v>3</v>
      </c>
      <c r="AA47" s="258" t="str">
        <f>AD65</f>
        <v>Thiele, Kerstin</v>
      </c>
      <c r="AB47" s="259"/>
      <c r="AC47" s="280"/>
      <c r="AD47" s="123" t="s">
        <v>93</v>
      </c>
    </row>
    <row r="48" spans="1:30" ht="13.5" thickBot="1">
      <c r="A48" s="100">
        <v>16</v>
      </c>
      <c r="B48" s="100" t="str">
        <f>IF(AND(($AG$3&gt;16),($AG$3&lt;33),('Eing Turn-dat'!$AA24&lt;&gt;0)),'Eing Turn-dat'!$AA24,"-----")</f>
        <v>Hübner, Alexandra</v>
      </c>
      <c r="C48" s="101" t="s">
        <v>166</v>
      </c>
      <c r="D48" s="288">
        <v>16</v>
      </c>
      <c r="E48" s="103"/>
      <c r="F48" s="103"/>
      <c r="G48" s="100" t="str">
        <f>IF(C48&gt;C49,B48,IF(C48&lt;C49,B49,IF(C48=C49,"")))</f>
        <v>Hübner, Alexandra</v>
      </c>
      <c r="H48" s="104" t="s">
        <v>166</v>
      </c>
      <c r="I48" s="108"/>
      <c r="Z48" s="90">
        <v>3</v>
      </c>
      <c r="AA48" s="281" t="str">
        <f>AD80</f>
        <v>Rudolph, Linda</v>
      </c>
      <c r="AB48" s="282"/>
      <c r="AC48" s="283"/>
      <c r="AD48" s="123" t="s">
        <v>44</v>
      </c>
    </row>
    <row r="49" spans="1:4" ht="13.5" thickBot="1">
      <c r="A49" s="100">
        <v>32</v>
      </c>
      <c r="B49" s="100" t="str">
        <f>IF(AND(($AG$3&gt;16),($AG$3&lt;33),('Eing Turn-dat'!$AA40&lt;&gt;0)),'Eing Turn-dat'!$AA40,"-----")</f>
        <v>-----</v>
      </c>
      <c r="C49" s="101"/>
      <c r="D49" s="289"/>
    </row>
    <row r="52" spans="1:31" ht="25.5">
      <c r="A52" s="119" t="str">
        <f>'Eing Turn-dat'!$E$1</f>
        <v>Wolfgang-Welz-Gedächtnisturnier 2002 Frauen U19</v>
      </c>
      <c r="B52" s="91"/>
      <c r="C52" s="91"/>
      <c r="D52" s="64"/>
      <c r="E52" s="91"/>
      <c r="F52" s="91"/>
      <c r="G52" s="91"/>
      <c r="H52" s="91"/>
      <c r="I52" s="2"/>
      <c r="J52" s="91"/>
      <c r="K52" s="91"/>
      <c r="L52" s="91"/>
      <c r="M52" s="91"/>
      <c r="N52" s="6"/>
      <c r="O52" s="91"/>
      <c r="P52" s="91"/>
      <c r="Q52" s="91"/>
      <c r="R52" s="91"/>
      <c r="U52" s="149" t="str">
        <f>"Ort: "</f>
        <v>Ort: </v>
      </c>
      <c r="V52" s="6" t="str">
        <f>'Eing Turn-dat'!$B$3</f>
        <v>Mannheim</v>
      </c>
      <c r="AB52" s="119"/>
      <c r="AC52" s="119"/>
      <c r="AD52" s="119"/>
      <c r="AE52" s="111"/>
    </row>
    <row r="53" spans="1:30" ht="26.25" thickBot="1">
      <c r="A53" s="91"/>
      <c r="B53" s="91"/>
      <c r="C53" s="91"/>
      <c r="D53" s="64"/>
      <c r="E53" s="91"/>
      <c r="F53" s="91"/>
      <c r="G53" s="91"/>
      <c r="H53" s="91"/>
      <c r="I53" s="2"/>
      <c r="J53" s="91"/>
      <c r="K53" s="91"/>
      <c r="L53" s="91"/>
      <c r="M53" s="91"/>
      <c r="N53" s="6"/>
      <c r="O53" s="91"/>
      <c r="P53" s="91"/>
      <c r="Q53" s="91"/>
      <c r="R53" s="91"/>
      <c r="S53" s="149"/>
      <c r="T53" s="149"/>
      <c r="U53" s="149" t="str">
        <f>"Datum: "</f>
        <v>Datum: </v>
      </c>
      <c r="V53" s="156">
        <f>'Eing Turn-dat'!$D$3</f>
        <v>37569</v>
      </c>
      <c r="AA53" s="119"/>
      <c r="AB53" s="119"/>
      <c r="AC53" s="119"/>
      <c r="AD53" s="119"/>
    </row>
    <row r="54" spans="27:30" ht="24" thickBot="1">
      <c r="AA54" s="157" t="str">
        <f>"Trostrunde      "&amp;AG4&amp;"kg"</f>
        <v>Trostrunde      -70kg</v>
      </c>
      <c r="AB54" s="158"/>
      <c r="AC54" s="158"/>
      <c r="AD54" s="159"/>
    </row>
    <row r="55" ht="13.5" thickBot="1"/>
    <row r="56" spans="1:6" ht="13.5" thickBot="1">
      <c r="A56" s="100">
        <v>13</v>
      </c>
      <c r="B56" s="100" t="str">
        <f>IF(C39&lt;C40,B39,IF(C39&gt;C40,B40,IF(C39=C40,"")))</f>
        <v>-----</v>
      </c>
      <c r="C56" s="101"/>
      <c r="D56" s="275">
        <v>25</v>
      </c>
      <c r="E56" s="103"/>
      <c r="F56" s="103"/>
    </row>
    <row r="57" spans="1:11" ht="13.5" thickBot="1">
      <c r="A57" s="100">
        <v>14</v>
      </c>
      <c r="B57" s="100" t="str">
        <f>IF(C42&lt;C43,B42,IF(C42&gt;C43,B43,IF(C42=C43,"")))</f>
        <v>-----</v>
      </c>
      <c r="C57" s="101"/>
      <c r="D57" s="276"/>
      <c r="G57" s="100">
        <f>IF(C56&gt;C57,B56,IF(C56&lt;C57,B57,IF(C56=C57,"")))</f>
      </c>
      <c r="H57" s="101"/>
      <c r="I57" s="275">
        <v>37</v>
      </c>
      <c r="J57" s="102"/>
      <c r="K57" s="103"/>
    </row>
    <row r="58" spans="6:14" ht="13.5" thickBot="1">
      <c r="F58" s="100">
        <v>21</v>
      </c>
      <c r="G58" s="100" t="str">
        <f>IF(H28&lt;H30,G28,IF(H28&gt;H30,G30,IF(H28=H30,"")))</f>
        <v>Glaser, Christine</v>
      </c>
      <c r="H58" s="101" t="s">
        <v>166</v>
      </c>
      <c r="I58" s="276"/>
      <c r="L58" s="100" t="str">
        <f>IF(H57&gt;H58,G57,IF(H57&lt;H58,G58,IF(H57=H58,"")))</f>
        <v>Glaser, Christine</v>
      </c>
      <c r="M58" s="104"/>
      <c r="N58" s="105"/>
    </row>
    <row r="59" spans="1:16" ht="13.5" thickBot="1">
      <c r="A59" s="100">
        <v>15</v>
      </c>
      <c r="B59" s="100" t="str">
        <f>IF(C45&lt;C46,B45,IF(C45&gt;C46,B46,IF(C45=C46,"")))</f>
        <v>-----</v>
      </c>
      <c r="C59" s="101"/>
      <c r="D59" s="275">
        <v>26</v>
      </c>
      <c r="E59" s="103"/>
      <c r="F59" s="103"/>
      <c r="N59" s="107">
        <v>47</v>
      </c>
      <c r="O59" s="103"/>
      <c r="P59" s="103"/>
    </row>
    <row r="60" spans="1:21" ht="13.5" thickBot="1">
      <c r="A60" s="100">
        <v>16</v>
      </c>
      <c r="B60" s="100" t="str">
        <f>IF(C48&lt;C49,B48,IF(C48&gt;C49,B49,IF(C48=C49,"")))</f>
        <v>-----</v>
      </c>
      <c r="C60" s="101"/>
      <c r="D60" s="276"/>
      <c r="G60" s="100">
        <f>IF(C59&gt;C60,B59,IF(C59&lt;C60,B60,IF(C59=C60,"")))</f>
      </c>
      <c r="H60" s="101"/>
      <c r="I60" s="275">
        <v>38</v>
      </c>
      <c r="J60" s="102"/>
      <c r="K60" s="112"/>
      <c r="L60" s="100" t="str">
        <f>IF(H60&gt;H61,G60,IF(H60&lt;H61,G61,IF(H60=H61,"")))</f>
        <v>Radon, Linda</v>
      </c>
      <c r="M60" s="104" t="s">
        <v>166</v>
      </c>
      <c r="N60" s="108"/>
      <c r="Q60" s="100" t="str">
        <f>IF(M58&gt;M60,L58,IF(M58&lt;M60,L60,IF(M58=M60,"")))</f>
        <v>Radon, Linda</v>
      </c>
      <c r="R60" s="101"/>
      <c r="S60" s="275">
        <v>51</v>
      </c>
      <c r="T60" s="102"/>
      <c r="U60" s="103"/>
    </row>
    <row r="61" spans="6:24" ht="13.5" thickBot="1">
      <c r="F61" s="115">
        <v>22</v>
      </c>
      <c r="G61" s="100" t="str">
        <f>IF(H34&lt;H36,G34,IF(H34&gt;H36,G36,IF(H34=H36,"")))</f>
        <v>Radon, Linda</v>
      </c>
      <c r="H61" s="101" t="s">
        <v>166</v>
      </c>
      <c r="I61" s="276"/>
      <c r="P61" s="100">
        <v>33</v>
      </c>
      <c r="Q61" s="100" t="str">
        <f>IF(M5&lt;M11,L5,IF(M5&gt;M11,L11,IF(M5=M11,"")))</f>
        <v>Handschke, Stefanie</v>
      </c>
      <c r="R61" s="101" t="s">
        <v>166</v>
      </c>
      <c r="S61" s="276"/>
      <c r="V61" s="100" t="str">
        <f>IF(R60&gt;R61,Q60,IF(R60&lt;R61,Q61,IF(R60=R61,"")))</f>
        <v>Handschke, Stefanie</v>
      </c>
      <c r="W61" s="104"/>
      <c r="X61" s="105"/>
    </row>
    <row r="62" spans="1:24" ht="13.5" thickBot="1">
      <c r="A62" s="115">
        <v>9</v>
      </c>
      <c r="B62" s="100" t="str">
        <f>IF(C27&lt;C28,B27,IF(C27&gt;C28,B28,IF(C27=C28,"")))</f>
        <v>-----</v>
      </c>
      <c r="C62" s="101"/>
      <c r="D62" s="286">
        <v>27</v>
      </c>
      <c r="E62" s="103"/>
      <c r="F62" s="103"/>
      <c r="X62" s="107"/>
    </row>
    <row r="63" spans="1:26" ht="13.5" thickBot="1">
      <c r="A63" s="115">
        <v>10</v>
      </c>
      <c r="B63" s="100" t="str">
        <f>IF(C30&lt;C31,B30,IF(C30&gt;C31,B31,IF(C30=C31,"")))</f>
        <v>-----</v>
      </c>
      <c r="C63" s="101"/>
      <c r="D63" s="287"/>
      <c r="G63" s="100">
        <f>IF(C62&gt;C63,B62,IF(C62&lt;C63,B63,IF(C62=C63,"")))</f>
      </c>
      <c r="H63" s="101"/>
      <c r="I63" s="275">
        <v>39</v>
      </c>
      <c r="J63" s="102"/>
      <c r="K63" s="103"/>
      <c r="X63" s="107"/>
      <c r="Y63" s="103"/>
      <c r="Z63" s="103"/>
    </row>
    <row r="64" spans="6:29" ht="13.5" thickBot="1">
      <c r="F64" s="100">
        <v>23</v>
      </c>
      <c r="G64" s="100" t="str">
        <f>IF(H40&lt;H42,G40,IF(H40&gt;H42,G42,IF(H40=H42,"")))</f>
        <v>Thiele, Kerstin</v>
      </c>
      <c r="H64" s="101" t="s">
        <v>166</v>
      </c>
      <c r="I64" s="276"/>
      <c r="L64" s="100" t="str">
        <f>IF(H63&gt;H64,G63,IF(H63&lt;H64,G64,IF(H63=H64,"")))</f>
        <v>Thiele, Kerstin</v>
      </c>
      <c r="M64" s="104" t="s">
        <v>166</v>
      </c>
      <c r="N64" s="105"/>
      <c r="X64" s="107">
        <v>55</v>
      </c>
      <c r="AA64" s="100" t="str">
        <f>IF(W61&gt;W66,V61,IF(W61&lt;W66,V66,IF(W61=W66,"")))</f>
        <v>Thiele, Kerstin</v>
      </c>
      <c r="AB64" s="104" t="s">
        <v>166</v>
      </c>
      <c r="AC64" s="105"/>
    </row>
    <row r="65" spans="1:30" ht="13.5" thickBot="1">
      <c r="A65" s="115">
        <v>11</v>
      </c>
      <c r="B65" s="100" t="str">
        <f>IF(C33&lt;C34,B33,IF(C33&gt;C34,B34,IF(C33=C34,"")))</f>
        <v>-----</v>
      </c>
      <c r="C65" s="101"/>
      <c r="D65" s="286">
        <v>28</v>
      </c>
      <c r="E65" s="103"/>
      <c r="F65" s="103"/>
      <c r="N65" s="107">
        <v>48</v>
      </c>
      <c r="O65" s="103"/>
      <c r="P65" s="103"/>
      <c r="X65" s="107"/>
      <c r="AC65" s="107"/>
      <c r="AD65" s="284" t="str">
        <f>IF(AB64&gt;AB68,AA64,IF(AB64&lt;AB68,AA68,IF(AB64=AB68,"")))</f>
        <v>Thiele, Kerstin</v>
      </c>
    </row>
    <row r="66" spans="1:30" ht="13.5" thickBot="1">
      <c r="A66" s="115">
        <v>12</v>
      </c>
      <c r="B66" s="100" t="str">
        <f>IF(C36&lt;C37,B36,IF(C36&gt;C37,B37,IF(C36=C37,"")))</f>
        <v>-----</v>
      </c>
      <c r="C66" s="101"/>
      <c r="D66" s="287"/>
      <c r="G66" s="100">
        <f>IF(C65&gt;C66,B65,IF(C65&lt;C66,B66,IF(C65=C66,"")))</f>
      </c>
      <c r="H66" s="101"/>
      <c r="I66" s="275">
        <v>40</v>
      </c>
      <c r="J66" s="102"/>
      <c r="K66" s="112"/>
      <c r="L66" s="100" t="str">
        <f>IF(H66&gt;H67,G66,IF(H66&lt;H67,G67,IF(H66=H67,"")))</f>
        <v>Paulsen, Anika</v>
      </c>
      <c r="M66" s="104"/>
      <c r="N66" s="108"/>
      <c r="Q66" s="100" t="str">
        <f>IF(M64&gt;M66,L64,IF(M64&lt;M66,L66,IF(M64=M66,"")))</f>
        <v>Thiele, Kerstin</v>
      </c>
      <c r="R66" s="101" t="s">
        <v>166</v>
      </c>
      <c r="S66" s="275">
        <v>52</v>
      </c>
      <c r="T66" s="102"/>
      <c r="U66" s="103"/>
      <c r="V66" s="100" t="str">
        <f>IF(R66&gt;R67,Q66,IF(R66&lt;R67,Q67,IF(R66=R67,"")))</f>
        <v>Thiele, Kerstin</v>
      </c>
      <c r="W66" s="104" t="s">
        <v>166</v>
      </c>
      <c r="X66" s="108"/>
      <c r="AC66" s="107">
        <v>57</v>
      </c>
      <c r="AD66" s="285"/>
    </row>
    <row r="67" spans="6:31" ht="13.5" thickBot="1">
      <c r="F67" s="100">
        <v>24</v>
      </c>
      <c r="G67" s="100" t="str">
        <f>IF(H46&lt;H48,G46,IF(H46&gt;H48,G48,IF(H46=H48,"")))</f>
        <v>Paulsen, Anika</v>
      </c>
      <c r="H67" s="101" t="s">
        <v>166</v>
      </c>
      <c r="I67" s="276"/>
      <c r="P67" s="100">
        <v>34</v>
      </c>
      <c r="Q67" s="100" t="str">
        <f>IF(M17&lt;M23,L17,IF(M17&gt;M23,L23,IF(M17=M23,"")))</f>
        <v>Eckert, Nadine</v>
      </c>
      <c r="R67" s="101"/>
      <c r="S67" s="276"/>
      <c r="AC67" s="107"/>
      <c r="AD67" s="82" t="s">
        <v>29</v>
      </c>
      <c r="AE67" s="111"/>
    </row>
    <row r="68" spans="26:31" ht="13.5" thickBot="1">
      <c r="Z68" s="100">
        <v>46</v>
      </c>
      <c r="AA68" s="100" t="str">
        <f>IF(R32&lt;R44,Q32,IF(R32&gt;R44,Q44,IF(R32=R44,"")))</f>
        <v>Hofmann, Christiane</v>
      </c>
      <c r="AB68" s="104"/>
      <c r="AC68" s="108"/>
      <c r="AD68" s="111"/>
      <c r="AE68" s="111"/>
    </row>
    <row r="70" ht="13.5" thickBot="1"/>
    <row r="71" spans="1:6" ht="13.5" thickBot="1">
      <c r="A71" s="100">
        <v>5</v>
      </c>
      <c r="B71" s="100" t="str">
        <f>IF(C15&lt;C16,B15,IF(C15&gt;C16,B16,IF(C15=C16,"")))</f>
        <v>-----</v>
      </c>
      <c r="C71" s="101"/>
      <c r="D71" s="275">
        <v>29</v>
      </c>
      <c r="E71" s="103"/>
      <c r="F71" s="103"/>
    </row>
    <row r="72" spans="1:9" ht="13.5" thickBot="1">
      <c r="A72" s="100">
        <v>6</v>
      </c>
      <c r="B72" s="100" t="str">
        <f>IF(C18&lt;C19,B18,IF(C18&gt;C19,B19,IF(C18=C19,"")))</f>
        <v>-----</v>
      </c>
      <c r="C72" s="101"/>
      <c r="D72" s="276"/>
      <c r="G72" s="100">
        <f>IF(C71&gt;C72,B71,IF(C71&lt;C72,B72,IF(C71=C72,"")))</f>
      </c>
      <c r="H72" s="101"/>
      <c r="I72" s="275">
        <v>41</v>
      </c>
    </row>
    <row r="73" spans="6:14" ht="13.5" thickBot="1">
      <c r="F73" s="100">
        <v>17</v>
      </c>
      <c r="G73" s="100" t="str">
        <f>IF(H4&lt;H6,G4,IF(H4&gt;H6,G6,IF(H4=H6,"")))</f>
        <v>Wild, Viktoria</v>
      </c>
      <c r="H73" s="101" t="s">
        <v>166</v>
      </c>
      <c r="I73" s="276"/>
      <c r="J73" s="113"/>
      <c r="K73" s="113"/>
      <c r="L73" s="100" t="str">
        <f>IF(H72&gt;H73,G72,IF(H72&lt;H73,G73,IF(H72=H73,"")))</f>
        <v>Wild, Viktoria</v>
      </c>
      <c r="M73" s="104"/>
      <c r="N73" s="105"/>
    </row>
    <row r="74" spans="1:16" ht="13.5" thickBot="1">
      <c r="A74" s="100">
        <v>7</v>
      </c>
      <c r="B74" s="100" t="str">
        <f>IF(C21&lt;C22,B21,IF(C21&gt;C22,B22,IF(C21=C22,"")))</f>
        <v>-----</v>
      </c>
      <c r="C74" s="101"/>
      <c r="D74" s="275">
        <v>30</v>
      </c>
      <c r="E74" s="103"/>
      <c r="F74" s="103"/>
      <c r="J74" s="111"/>
      <c r="K74" s="111"/>
      <c r="N74" s="107">
        <v>49</v>
      </c>
      <c r="O74" s="103"/>
      <c r="P74" s="103"/>
    </row>
    <row r="75" spans="1:21" ht="13.5" thickBot="1">
      <c r="A75" s="100">
        <v>8</v>
      </c>
      <c r="B75" s="100" t="str">
        <f>IF(C24&lt;C25,B24,IF(C24&gt;C25,B25,IF(C24=C25,"")))</f>
        <v>-----</v>
      </c>
      <c r="C75" s="101"/>
      <c r="D75" s="276"/>
      <c r="G75" s="100">
        <f>IF(C74&gt;C75,B74,IF(C74&lt;C75,B75,IF(C74=C75,"")))</f>
      </c>
      <c r="H75" s="101"/>
      <c r="I75" s="275">
        <v>42</v>
      </c>
      <c r="J75" s="103"/>
      <c r="K75" s="103"/>
      <c r="L75" s="100" t="str">
        <f>IF(H75&gt;H76,G75,IF(H75&lt;H76,G76,IF(H75=H76,"")))</f>
        <v>Heise, Annika</v>
      </c>
      <c r="M75" s="104" t="s">
        <v>166</v>
      </c>
      <c r="N75" s="108"/>
      <c r="Q75" s="100" t="str">
        <f>IF(M73&gt;M75,L73,IF(M73&lt;M75,L75,IF(M73=M75,"")))</f>
        <v>Heise, Annika</v>
      </c>
      <c r="R75" s="116" t="s">
        <v>166</v>
      </c>
      <c r="S75" s="275">
        <v>53</v>
      </c>
      <c r="T75" s="102"/>
      <c r="U75" s="103"/>
    </row>
    <row r="76" spans="6:24" ht="13.5" thickBot="1">
      <c r="F76" s="100">
        <v>18</v>
      </c>
      <c r="G76" s="100" t="str">
        <f>IF(H10&lt;H12,G10,IF(H10&gt;H12,G12,IF(H10=H12,"")))</f>
        <v>Heise, Annika</v>
      </c>
      <c r="H76" s="101" t="s">
        <v>166</v>
      </c>
      <c r="I76" s="276"/>
      <c r="P76" s="100">
        <v>35</v>
      </c>
      <c r="Q76" s="100" t="str">
        <f>IF(M29&lt;M35,L29,IF(M29&gt;M35,L35,IF(M29=M35,"")))</f>
        <v>Keller, Verena</v>
      </c>
      <c r="R76" s="101"/>
      <c r="S76" s="276"/>
      <c r="V76" s="100" t="str">
        <f>IF(R75&gt;R76,Q75,IF(R75&lt;R76,Q76,IF(R75=R76,"")))</f>
        <v>Heise, Annika</v>
      </c>
      <c r="W76" s="104" t="s">
        <v>166</v>
      </c>
      <c r="X76" s="105"/>
    </row>
    <row r="77" spans="1:24" ht="13.5" thickBot="1">
      <c r="A77" s="100">
        <v>1</v>
      </c>
      <c r="B77" s="100" t="str">
        <f>IF(C3&lt;C4,B3,IF(C3&gt;C4,B4,IF(C3=C4,"")))</f>
        <v>Döbrich, Saskia</v>
      </c>
      <c r="C77" s="101" t="s">
        <v>166</v>
      </c>
      <c r="D77" s="275">
        <v>31</v>
      </c>
      <c r="E77" s="103"/>
      <c r="F77" s="103"/>
      <c r="X77" s="107"/>
    </row>
    <row r="78" spans="1:26" ht="13.5" thickBot="1">
      <c r="A78" s="100">
        <v>2</v>
      </c>
      <c r="B78" s="100" t="str">
        <f>IF(C6&lt;C7,B6,IF(C6&gt;C7,B7,IF(C6=C7,"")))</f>
        <v>-----</v>
      </c>
      <c r="C78" s="101"/>
      <c r="D78" s="276"/>
      <c r="G78" s="100" t="str">
        <f>IF(C77&gt;C78,B77,IF(C77&lt;C78,B78,IF(C77=C78,"")))</f>
        <v>Döbrich, Saskia</v>
      </c>
      <c r="H78" s="101" t="s">
        <v>166</v>
      </c>
      <c r="I78" s="275">
        <v>43</v>
      </c>
      <c r="J78" s="102"/>
      <c r="K78" s="103"/>
      <c r="X78" s="107"/>
      <c r="Y78" s="103"/>
      <c r="Z78" s="103"/>
    </row>
    <row r="79" spans="6:29" ht="13.5" thickBot="1">
      <c r="F79" s="100">
        <v>19</v>
      </c>
      <c r="G79" s="100" t="str">
        <f>IF(H16&lt;H18,G16,IF(H16&gt;H18,G18,IF(H16=H18,"")))</f>
        <v>Ummenhofer, Verena</v>
      </c>
      <c r="H79" s="101"/>
      <c r="I79" s="276"/>
      <c r="L79" s="100" t="str">
        <f>IF(H78&gt;H79,G78,IF(H78&lt;H79,G79,IF(H78=H79,"")))</f>
        <v>Döbrich, Saskia</v>
      </c>
      <c r="M79" s="104" t="s">
        <v>166</v>
      </c>
      <c r="N79" s="105"/>
      <c r="X79" s="107">
        <v>56</v>
      </c>
      <c r="AA79" s="100" t="str">
        <f>IF(W76&gt;W81,V76,IF(W76&lt;W81,V81,IF(W76=W81,"")))</f>
        <v>Heise, Annika</v>
      </c>
      <c r="AB79" s="104"/>
      <c r="AC79" s="105"/>
    </row>
    <row r="80" spans="1:30" ht="13.5" thickBot="1">
      <c r="A80" s="100">
        <v>3</v>
      </c>
      <c r="B80" s="100" t="str">
        <f>IF(C9&lt;C10,B9,IF(C9&gt;C10,B10,IF(C9=C10,"")))</f>
        <v>-----</v>
      </c>
      <c r="C80" s="101"/>
      <c r="D80" s="275">
        <v>32</v>
      </c>
      <c r="E80" s="103"/>
      <c r="F80" s="103"/>
      <c r="N80" s="107">
        <v>50</v>
      </c>
      <c r="O80" s="103"/>
      <c r="P80" s="103"/>
      <c r="X80" s="107"/>
      <c r="AC80" s="107"/>
      <c r="AD80" s="284" t="str">
        <f>IF(AB79&gt;AB83,AA79,IF(AB79&lt;AB83,AA83,IF(AB79=AB83,"")))</f>
        <v>Rudolph, Linda</v>
      </c>
    </row>
    <row r="81" spans="1:30" ht="13.5" thickBot="1">
      <c r="A81" s="100">
        <v>4</v>
      </c>
      <c r="B81" s="100" t="str">
        <f>IF(C12&lt;C13,B12,IF(C12&gt;C13,B13,IF(C12=C13,"")))</f>
        <v>-----</v>
      </c>
      <c r="C81" s="101"/>
      <c r="D81" s="276"/>
      <c r="G81" s="100">
        <f>IF(C80&gt;C81,B80,IF(C80&lt;C81,B81,IF(C80=C81,"")))</f>
      </c>
      <c r="H81" s="101"/>
      <c r="I81" s="275">
        <v>44</v>
      </c>
      <c r="J81" s="102"/>
      <c r="K81" s="112"/>
      <c r="L81" s="100" t="str">
        <f>IF(H81&gt;H82,G81,IF(H81&lt;H82,G82,IF(H81=H82,"")))</f>
        <v>Sylle, Christine</v>
      </c>
      <c r="M81" s="104"/>
      <c r="N81" s="108"/>
      <c r="Q81" s="100" t="str">
        <f>IF(M79&gt;M81,L79,IF(M79&lt;M81,L81,IF(M79=M81,"")))</f>
        <v>Döbrich, Saskia</v>
      </c>
      <c r="R81" s="116" t="s">
        <v>166</v>
      </c>
      <c r="S81" s="275">
        <v>54</v>
      </c>
      <c r="T81" s="102"/>
      <c r="U81" s="103"/>
      <c r="V81" s="100" t="str">
        <f>IF(R81&gt;R82,Q81,IF(R81&lt;R82,Q82,IF(R81=R82,"")))</f>
        <v>Döbrich, Saskia</v>
      </c>
      <c r="W81" s="104"/>
      <c r="X81" s="108"/>
      <c r="AC81" s="107">
        <v>58</v>
      </c>
      <c r="AD81" s="285"/>
    </row>
    <row r="82" spans="6:30" ht="13.5" thickBot="1">
      <c r="F82" s="100">
        <v>20</v>
      </c>
      <c r="G82" s="100" t="str">
        <f>IF(H22&lt;H24,G22,IF(H22&gt;H24,G24,IF(H22=H24,"")))</f>
        <v>Sylle, Christine</v>
      </c>
      <c r="H82" s="101" t="s">
        <v>166</v>
      </c>
      <c r="I82" s="276"/>
      <c r="P82" s="100">
        <v>36</v>
      </c>
      <c r="Q82" s="100" t="str">
        <f>IF(M41&lt;M47,L41,IF(M41&gt;M47,L47,IF(M41=M47,"")))</f>
        <v>Hübner, Alexandra</v>
      </c>
      <c r="R82" s="101"/>
      <c r="S82" s="276"/>
      <c r="AC82" s="107"/>
      <c r="AD82" s="82" t="s">
        <v>29</v>
      </c>
    </row>
    <row r="83" spans="5:29" ht="13.5" thickBot="1">
      <c r="E83" s="111"/>
      <c r="Z83" s="100">
        <v>45</v>
      </c>
      <c r="AA83" s="100" t="str">
        <f>IF(R8&lt;R20,Q8,IF(R8&gt;R20,Q20,IF(R8=R20,"")))</f>
        <v>Rudolph, Linda</v>
      </c>
      <c r="AB83" s="104" t="s">
        <v>166</v>
      </c>
      <c r="AC83" s="108"/>
    </row>
    <row r="86" ht="12.75">
      <c r="AD86" s="117"/>
    </row>
  </sheetData>
  <mergeCells count="49">
    <mergeCell ref="D24:D25"/>
    <mergeCell ref="D21:D22"/>
    <mergeCell ref="D18:D19"/>
    <mergeCell ref="D27:D28"/>
    <mergeCell ref="D42:D43"/>
    <mergeCell ref="D45:D46"/>
    <mergeCell ref="Z44:AD44"/>
    <mergeCell ref="AA45:AC45"/>
    <mergeCell ref="AA46:AC46"/>
    <mergeCell ref="D30:D31"/>
    <mergeCell ref="D33:D34"/>
    <mergeCell ref="D36:D37"/>
    <mergeCell ref="D39:D40"/>
    <mergeCell ref="D77:D78"/>
    <mergeCell ref="D3:D4"/>
    <mergeCell ref="D56:D57"/>
    <mergeCell ref="D59:D60"/>
    <mergeCell ref="D62:D63"/>
    <mergeCell ref="D15:D16"/>
    <mergeCell ref="D12:D13"/>
    <mergeCell ref="D9:D10"/>
    <mergeCell ref="D6:D7"/>
    <mergeCell ref="D48:D49"/>
    <mergeCell ref="D80:D81"/>
    <mergeCell ref="I60:I61"/>
    <mergeCell ref="I57:I58"/>
    <mergeCell ref="I81:I82"/>
    <mergeCell ref="I78:I79"/>
    <mergeCell ref="I75:I76"/>
    <mergeCell ref="I72:I73"/>
    <mergeCell ref="D65:D66"/>
    <mergeCell ref="D71:D72"/>
    <mergeCell ref="D74:D75"/>
    <mergeCell ref="AD65:AD66"/>
    <mergeCell ref="AD80:AD81"/>
    <mergeCell ref="I66:I67"/>
    <mergeCell ref="I63:I64"/>
    <mergeCell ref="S75:S76"/>
    <mergeCell ref="S81:S82"/>
    <mergeCell ref="S66:S67"/>
    <mergeCell ref="AA3:AE4"/>
    <mergeCell ref="AA5:AE5"/>
    <mergeCell ref="S60:S61"/>
    <mergeCell ref="Y20:AB21"/>
    <mergeCell ref="Y22:AB22"/>
    <mergeCell ref="Y28:AB29"/>
    <mergeCell ref="Y30:AB30"/>
    <mergeCell ref="AA47:AC47"/>
    <mergeCell ref="AA48:AC48"/>
  </mergeCells>
  <printOptions/>
  <pageMargins left="0.393700787401575" right="0.196850393700787" top="0.393700787401575" bottom="0.393700787401575" header="0.196850393700787" footer="0.196850393700787"/>
  <pageSetup fitToHeight="2" horizontalDpi="600" verticalDpi="600" orientation="landscape" paperSize="9" scale="76" r:id="rId1"/>
  <headerFooter alignWithMargins="0">
    <oddFooter>&amp;L&amp;6&amp;F/&amp;A;
Stand: &amp;D; &amp;T&amp;R&amp;6Seite &amp;P von &amp;N</oddFooter>
  </headerFooter>
  <rowBreaks count="1" manualBreakCount="1">
    <brk id="4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7">
    <pageSetUpPr fitToPage="1"/>
  </sheetPr>
  <dimension ref="A1:V5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7109375" style="91" customWidth="1"/>
    <col min="2" max="2" width="17.7109375" style="91" customWidth="1"/>
    <col min="3" max="3" width="2.7109375" style="91" customWidth="1"/>
    <col min="4" max="4" width="6.7109375" style="64" customWidth="1"/>
    <col min="5" max="6" width="2.7109375" style="91" customWidth="1"/>
    <col min="7" max="7" width="17.7109375" style="91" customWidth="1"/>
    <col min="8" max="8" width="2.7109375" style="91" customWidth="1"/>
    <col min="9" max="9" width="6.7109375" style="2" customWidth="1"/>
    <col min="10" max="11" width="2.7109375" style="91" customWidth="1"/>
    <col min="12" max="12" width="17.7109375" style="91" customWidth="1"/>
    <col min="13" max="13" width="2.7109375" style="91" customWidth="1"/>
    <col min="14" max="14" width="6.7109375" style="6" customWidth="1"/>
    <col min="15" max="16" width="2.7109375" style="91" customWidth="1"/>
    <col min="17" max="17" width="17.7109375" style="91" customWidth="1"/>
    <col min="18" max="18" width="2.7109375" style="91" customWidth="1"/>
    <col min="19" max="19" width="6.7109375" style="6" customWidth="1"/>
    <col min="20" max="20" width="17.140625" style="91" customWidth="1"/>
    <col min="21" max="254" width="0" style="6" hidden="1" customWidth="1"/>
    <col min="255" max="255" width="1.1484375" style="6" customWidth="1"/>
    <col min="256" max="16384" width="1.57421875" style="6" customWidth="1"/>
  </cols>
  <sheetData>
    <row r="1" spans="1:20" ht="25.5">
      <c r="A1" s="119" t="str">
        <f>'Eing Turn-dat'!E1</f>
        <v>Wolfgang-Welz-Gedächtnisturnier 2002 Frauen U19</v>
      </c>
      <c r="S1" s="149" t="str">
        <f>"Ort: "</f>
        <v>Ort: </v>
      </c>
      <c r="T1" s="6" t="str">
        <f>'Eing Turn-dat'!$B$3</f>
        <v>Mannheim</v>
      </c>
    </row>
    <row r="2" spans="19:20" ht="25.5">
      <c r="S2" s="149" t="str">
        <f>"Datum: "</f>
        <v>Datum: </v>
      </c>
      <c r="T2" s="58">
        <f>'Eing Turn-dat'!$D$3</f>
        <v>37569</v>
      </c>
    </row>
    <row r="3" ht="7.5" customHeight="1"/>
    <row r="4" spans="1:20" ht="7.5" customHeight="1" thickBot="1">
      <c r="A4" s="74"/>
      <c r="B4" s="74"/>
      <c r="C4" s="74"/>
      <c r="E4" s="65"/>
      <c r="F4" s="74"/>
      <c r="G4" s="74"/>
      <c r="H4" s="74"/>
      <c r="I4" s="64"/>
      <c r="J4" s="65"/>
      <c r="K4" s="65"/>
      <c r="L4" s="74"/>
      <c r="M4" s="74"/>
      <c r="N4" s="64"/>
      <c r="O4" s="6"/>
      <c r="P4" s="6"/>
      <c r="Q4" s="6"/>
      <c r="R4" s="6"/>
      <c r="T4" s="6"/>
    </row>
    <row r="5" spans="1:22" ht="15" customHeight="1" thickBot="1">
      <c r="A5" s="75">
        <v>1</v>
      </c>
      <c r="B5" s="172" t="str">
        <f>IF(AND(($U$5&gt;6),($U$5&lt;17),('Eing Turn-dat'!AF9&lt;&gt;0)),'Eing Turn-dat'!AF9,"-----")</f>
        <v>Lausch, Anne</v>
      </c>
      <c r="C5" s="77" t="s">
        <v>166</v>
      </c>
      <c r="D5" s="239">
        <v>1</v>
      </c>
      <c r="E5" s="66"/>
      <c r="F5" s="78"/>
      <c r="G5" s="74"/>
      <c r="H5" s="74"/>
      <c r="I5" s="64"/>
      <c r="J5" s="65"/>
      <c r="K5" s="65"/>
      <c r="L5" s="74"/>
      <c r="M5" s="74"/>
      <c r="N5" s="64"/>
      <c r="O5" s="65"/>
      <c r="P5" s="241" t="str">
        <f>"Gewichtsklasse: "&amp;'Eing Turn-dat'!K2&amp;" kg"</f>
        <v>Gewichtsklasse: -78 kg</v>
      </c>
      <c r="Q5" s="242"/>
      <c r="R5" s="242"/>
      <c r="S5" s="242"/>
      <c r="T5" s="243"/>
      <c r="U5" s="6">
        <f>'Eing Turn-dat'!AG75</f>
        <v>10</v>
      </c>
      <c r="V5" s="6" t="str">
        <f>"=Kämpferanzahl"</f>
        <v>=Kämpferanzahl</v>
      </c>
    </row>
    <row r="6" spans="1:20" ht="15" customHeight="1" thickBot="1">
      <c r="A6" s="75">
        <v>9</v>
      </c>
      <c r="B6" s="172" t="str">
        <f>IF(AND(($U$5&gt;6),($U$5&lt;17),('Eing Turn-dat'!AF17&lt;&gt;0)),'Eing Turn-dat'!AF17,"-----")</f>
        <v>Antic, Nadine</v>
      </c>
      <c r="C6" s="77"/>
      <c r="D6" s="240"/>
      <c r="E6" s="65"/>
      <c r="F6" s="74"/>
      <c r="G6" s="75" t="str">
        <f>IF(C5&gt;C6,B5,IF(C5&lt;C6,B6,IF(C5=C6,"")))</f>
        <v>Lausch, Anne</v>
      </c>
      <c r="H6" s="79" t="s">
        <v>166</v>
      </c>
      <c r="I6" s="67"/>
      <c r="J6" s="81"/>
      <c r="K6" s="65"/>
      <c r="L6" s="74"/>
      <c r="M6" s="74"/>
      <c r="N6" s="64"/>
      <c r="O6" s="65"/>
      <c r="P6" s="244"/>
      <c r="Q6" s="245"/>
      <c r="R6" s="245"/>
      <c r="S6" s="245"/>
      <c r="T6" s="246"/>
    </row>
    <row r="7" spans="1:20" ht="15" customHeight="1" thickBot="1">
      <c r="A7" s="76"/>
      <c r="B7" s="76"/>
      <c r="C7" s="76"/>
      <c r="D7" s="68"/>
      <c r="E7" s="65"/>
      <c r="F7" s="74"/>
      <c r="G7" s="74"/>
      <c r="H7" s="74"/>
      <c r="I7" s="235">
        <v>9</v>
      </c>
      <c r="J7" s="66"/>
      <c r="K7" s="70"/>
      <c r="L7" s="74"/>
      <c r="M7" s="74"/>
      <c r="N7" s="64"/>
      <c r="O7" s="65"/>
      <c r="P7" s="228" t="str">
        <f>"Anzahl der Kämpfer : "&amp;U5</f>
        <v>Anzahl der Kämpfer : 10</v>
      </c>
      <c r="Q7" s="229"/>
      <c r="R7" s="229"/>
      <c r="S7" s="229"/>
      <c r="T7" s="230"/>
    </row>
    <row r="8" spans="1:20" ht="15" customHeight="1" thickBot="1">
      <c r="A8" s="74"/>
      <c r="B8" s="74"/>
      <c r="C8" s="74"/>
      <c r="E8" s="65"/>
      <c r="F8" s="74"/>
      <c r="G8" s="74"/>
      <c r="H8" s="74"/>
      <c r="I8" s="235"/>
      <c r="J8" s="81"/>
      <c r="K8" s="65"/>
      <c r="L8" s="75" t="str">
        <f>IF(H6&gt;H9,G6,IF(H6&lt;H9,G9,IF(H6=H9,"")))</f>
        <v>Lausch, Anne</v>
      </c>
      <c r="M8" s="79"/>
      <c r="N8" s="67"/>
      <c r="O8" s="65"/>
      <c r="P8" s="74"/>
      <c r="Q8" s="74"/>
      <c r="R8" s="74"/>
      <c r="S8" s="64"/>
      <c r="T8" s="74"/>
    </row>
    <row r="9" spans="1:20" ht="15" customHeight="1" thickBot="1">
      <c r="A9" s="75">
        <v>5</v>
      </c>
      <c r="B9" s="172" t="str">
        <f>IF(AND(($U$5&gt;6),($U$5&lt;17),('Eing Turn-dat'!AF13&lt;&gt;0)),'Eing Turn-dat'!AF13,"-----")</f>
        <v>Laskowski, Ina</v>
      </c>
      <c r="C9" s="77" t="s">
        <v>166</v>
      </c>
      <c r="D9" s="233">
        <v>2</v>
      </c>
      <c r="E9" s="70"/>
      <c r="F9" s="78"/>
      <c r="G9" s="75" t="str">
        <f>IF(C9&gt;C10,B9,IF(C9&lt;C10,B10,IF(C9=C10,"")))</f>
        <v>Laskowski, Ina</v>
      </c>
      <c r="H9" s="79"/>
      <c r="I9" s="71"/>
      <c r="J9" s="81"/>
      <c r="K9" s="65"/>
      <c r="L9" s="74"/>
      <c r="M9" s="74"/>
      <c r="N9" s="72"/>
      <c r="O9" s="65"/>
      <c r="P9" s="74"/>
      <c r="Q9" s="74"/>
      <c r="R9" s="74"/>
      <c r="S9" s="64"/>
      <c r="T9" s="74"/>
    </row>
    <row r="10" spans="1:20" ht="15" customHeight="1" thickBot="1">
      <c r="A10" s="75">
        <v>13</v>
      </c>
      <c r="B10" s="172" t="str">
        <f>IF(AND(($U$5&gt;6),($U$5&lt;17),('Eing Turn-dat'!AF21&lt;&gt;0)),'Eing Turn-dat'!AF21,"-----")</f>
        <v>-----</v>
      </c>
      <c r="C10" s="77"/>
      <c r="D10" s="234"/>
      <c r="E10" s="65"/>
      <c r="F10" s="74"/>
      <c r="G10" s="74"/>
      <c r="H10" s="74"/>
      <c r="I10" s="64"/>
      <c r="J10" s="65"/>
      <c r="K10" s="65"/>
      <c r="L10" s="74"/>
      <c r="M10" s="74"/>
      <c r="N10" s="72"/>
      <c r="O10" s="65"/>
      <c r="P10" s="74"/>
      <c r="Q10" s="74"/>
      <c r="R10" s="74"/>
      <c r="S10" s="64"/>
      <c r="T10" s="74"/>
    </row>
    <row r="11" spans="1:20" ht="15" customHeight="1" thickBot="1">
      <c r="A11" s="76"/>
      <c r="B11" s="76"/>
      <c r="C11" s="76"/>
      <c r="D11" s="68"/>
      <c r="E11" s="65"/>
      <c r="F11" s="74"/>
      <c r="G11" s="74"/>
      <c r="H11" s="74"/>
      <c r="I11" s="64"/>
      <c r="J11" s="65"/>
      <c r="K11" s="65"/>
      <c r="L11" s="74"/>
      <c r="M11" s="74"/>
      <c r="N11" s="235">
        <v>21</v>
      </c>
      <c r="O11" s="66"/>
      <c r="P11" s="78"/>
      <c r="Q11" s="74"/>
      <c r="R11" s="74"/>
      <c r="S11" s="64"/>
      <c r="T11" s="74"/>
    </row>
    <row r="12" spans="1:20" ht="15" customHeight="1" thickBot="1">
      <c r="A12" s="74"/>
      <c r="B12" s="74"/>
      <c r="C12" s="74"/>
      <c r="E12" s="65"/>
      <c r="F12" s="74"/>
      <c r="G12" s="74"/>
      <c r="H12" s="74"/>
      <c r="I12" s="64"/>
      <c r="J12" s="65"/>
      <c r="K12" s="65"/>
      <c r="L12" s="74"/>
      <c r="M12" s="74"/>
      <c r="N12" s="235"/>
      <c r="O12" s="65"/>
      <c r="P12" s="74"/>
      <c r="Q12" s="165" t="str">
        <f>IF(M8&gt;M15,L8,IF(M8&lt;M15,L15,IF(M8=M15,"")))</f>
        <v>Spindler, Sissy</v>
      </c>
      <c r="R12" s="79"/>
      <c r="S12" s="67"/>
      <c r="T12" s="74"/>
    </row>
    <row r="13" spans="1:20" ht="15" customHeight="1" thickBot="1">
      <c r="A13" s="75">
        <v>3</v>
      </c>
      <c r="B13" s="172" t="str">
        <f>IF(AND(($U$5&gt;6),($U$5&lt;17),('Eing Turn-dat'!AF11&lt;&gt;0)),'Eing Turn-dat'!AF11,"-----")</f>
        <v>Breitbarth, Ann-Kathrin</v>
      </c>
      <c r="C13" s="77" t="s">
        <v>166</v>
      </c>
      <c r="D13" s="233">
        <v>3</v>
      </c>
      <c r="E13" s="70"/>
      <c r="F13" s="78"/>
      <c r="G13" s="74"/>
      <c r="H13" s="74"/>
      <c r="I13" s="64"/>
      <c r="J13" s="65"/>
      <c r="K13" s="65"/>
      <c r="L13" s="74"/>
      <c r="M13" s="74"/>
      <c r="N13" s="72"/>
      <c r="O13" s="65"/>
      <c r="P13" s="74"/>
      <c r="Q13" s="74"/>
      <c r="R13" s="74"/>
      <c r="S13" s="72"/>
      <c r="T13" s="74"/>
    </row>
    <row r="14" spans="1:20" ht="15" customHeight="1" thickBot="1">
      <c r="A14" s="75">
        <v>11</v>
      </c>
      <c r="B14" s="172" t="str">
        <f>IF(AND(($U$5&gt;6),($U$5&lt;17),('Eing Turn-dat'!AF19&lt;&gt;0)),'Eing Turn-dat'!AF19,"-----")</f>
        <v>-----</v>
      </c>
      <c r="C14" s="77"/>
      <c r="D14" s="234"/>
      <c r="E14" s="65"/>
      <c r="F14" s="74"/>
      <c r="G14" s="75" t="str">
        <f>IF(C13&gt;C14,B13,IF(C13&lt;C14,B14,IF(C13=C14,"")))</f>
        <v>Breitbarth, Ann-Kathrin</v>
      </c>
      <c r="H14" s="79"/>
      <c r="I14" s="67"/>
      <c r="J14" s="81"/>
      <c r="K14" s="65"/>
      <c r="L14" s="74"/>
      <c r="M14" s="74"/>
      <c r="N14" s="72"/>
      <c r="O14" s="65"/>
      <c r="P14" s="74"/>
      <c r="Q14" s="74"/>
      <c r="R14" s="74"/>
      <c r="S14" s="72"/>
      <c r="T14" s="74"/>
    </row>
    <row r="15" spans="1:20" ht="15" customHeight="1" thickBot="1">
      <c r="A15" s="76"/>
      <c r="B15" s="76"/>
      <c r="C15" s="76"/>
      <c r="D15" s="68"/>
      <c r="E15" s="65"/>
      <c r="F15" s="74"/>
      <c r="G15" s="74"/>
      <c r="H15" s="74"/>
      <c r="I15" s="235">
        <v>10</v>
      </c>
      <c r="J15" s="66"/>
      <c r="K15" s="73"/>
      <c r="L15" s="75" t="str">
        <f>IF(H14&gt;H17,G14,IF(H14&lt;H17,G17,IF(H14=H17,"")))</f>
        <v>Spindler, Sissy</v>
      </c>
      <c r="M15" s="79" t="s">
        <v>166</v>
      </c>
      <c r="N15" s="71"/>
      <c r="O15" s="65"/>
      <c r="P15" s="74"/>
      <c r="Q15" s="74"/>
      <c r="R15" s="74"/>
      <c r="S15" s="72"/>
      <c r="T15" s="74"/>
    </row>
    <row r="16" spans="1:20" ht="15" customHeight="1" thickBot="1">
      <c r="A16" s="74"/>
      <c r="B16" s="74"/>
      <c r="C16" s="74"/>
      <c r="E16" s="65"/>
      <c r="F16" s="74"/>
      <c r="G16" s="74"/>
      <c r="H16" s="74"/>
      <c r="I16" s="235"/>
      <c r="J16" s="81"/>
      <c r="K16" s="65"/>
      <c r="L16" s="74"/>
      <c r="M16" s="74"/>
      <c r="N16" s="64"/>
      <c r="O16" s="65"/>
      <c r="P16" s="74"/>
      <c r="Q16" s="74"/>
      <c r="R16" s="74"/>
      <c r="S16" s="72"/>
      <c r="T16" s="74"/>
    </row>
    <row r="17" spans="1:20" ht="15" customHeight="1" thickBot="1">
      <c r="A17" s="75">
        <v>7</v>
      </c>
      <c r="B17" s="172" t="str">
        <f>IF(AND(($U$5&gt;6),($U$5&lt;17),('Eing Turn-dat'!AF15&lt;&gt;0)),'Eing Turn-dat'!AF15,"-----")</f>
        <v>Spindler, Sissy</v>
      </c>
      <c r="C17" s="77" t="s">
        <v>166</v>
      </c>
      <c r="D17" s="233">
        <v>4</v>
      </c>
      <c r="E17" s="70"/>
      <c r="F17" s="78"/>
      <c r="G17" s="75" t="str">
        <f>IF(C17&gt;C18,B17,IF(C17&lt;C18,B18,IF(C17=C18,"")))</f>
        <v>Spindler, Sissy</v>
      </c>
      <c r="H17" s="79" t="s">
        <v>166</v>
      </c>
      <c r="I17" s="71"/>
      <c r="J17" s="81"/>
      <c r="K17" s="65"/>
      <c r="L17" s="74"/>
      <c r="M17" s="74"/>
      <c r="N17" s="64"/>
      <c r="O17" s="65"/>
      <c r="P17" s="74"/>
      <c r="Q17" s="74"/>
      <c r="R17" s="74"/>
      <c r="S17" s="72"/>
      <c r="T17" s="74"/>
    </row>
    <row r="18" spans="1:20" ht="15" customHeight="1" thickBot="1">
      <c r="A18" s="75">
        <v>15</v>
      </c>
      <c r="B18" s="172" t="str">
        <f>IF(AND(($U$5&gt;6),($U$5&lt;17),('Eing Turn-dat'!AF23&lt;&gt;0)),'Eing Turn-dat'!AF23,"-----")</f>
        <v>-----</v>
      </c>
      <c r="C18" s="77"/>
      <c r="D18" s="234"/>
      <c r="E18" s="65"/>
      <c r="F18" s="74"/>
      <c r="G18" s="74"/>
      <c r="H18" s="74"/>
      <c r="I18" s="64"/>
      <c r="J18" s="65"/>
      <c r="K18" s="65"/>
      <c r="L18" s="74"/>
      <c r="M18" s="74"/>
      <c r="N18" s="64"/>
      <c r="O18" s="65"/>
      <c r="P18" s="74"/>
      <c r="Q18" s="74"/>
      <c r="R18" s="74"/>
      <c r="S18" s="72"/>
      <c r="T18" s="74"/>
    </row>
    <row r="19" spans="1:20" ht="15" customHeight="1" thickBot="1">
      <c r="A19" s="76"/>
      <c r="B19" s="76"/>
      <c r="C19" s="76"/>
      <c r="D19" s="68"/>
      <c r="E19" s="65"/>
      <c r="F19" s="74"/>
      <c r="G19" s="74"/>
      <c r="H19" s="74"/>
      <c r="I19" s="64"/>
      <c r="J19" s="65"/>
      <c r="K19" s="65"/>
      <c r="L19" s="74"/>
      <c r="M19" s="74"/>
      <c r="N19" s="64"/>
      <c r="O19" s="65"/>
      <c r="P19" s="74"/>
      <c r="Q19" s="74"/>
      <c r="R19" s="74"/>
      <c r="S19" s="235">
        <v>27</v>
      </c>
      <c r="T19" s="75" t="str">
        <f>IF(R12&gt;R27,Q12,IF(R12&lt;R27,Q27,IF(R12=R27,"")))</f>
        <v>Heinz, Maike</v>
      </c>
    </row>
    <row r="20" spans="1:20" ht="15" customHeight="1" thickBot="1">
      <c r="A20" s="74"/>
      <c r="B20" s="74"/>
      <c r="C20" s="74"/>
      <c r="E20" s="65"/>
      <c r="F20" s="74"/>
      <c r="G20" s="74"/>
      <c r="H20" s="74"/>
      <c r="I20" s="64"/>
      <c r="J20" s="65"/>
      <c r="K20" s="65"/>
      <c r="L20" s="74"/>
      <c r="M20" s="74"/>
      <c r="N20" s="64"/>
      <c r="O20" s="65"/>
      <c r="P20" s="74"/>
      <c r="Q20" s="74" t="s">
        <v>31</v>
      </c>
      <c r="R20" s="74"/>
      <c r="S20" s="235"/>
      <c r="T20" s="82" t="s">
        <v>27</v>
      </c>
    </row>
    <row r="21" spans="1:20" ht="15" customHeight="1" thickBot="1">
      <c r="A21" s="75">
        <v>2</v>
      </c>
      <c r="B21" s="172" t="str">
        <f>IF(AND(($U$5&gt;6),($U$5&lt;17),('Eing Turn-dat'!AF10&lt;&gt;0)),'Eing Turn-dat'!AF10,"-----")</f>
        <v>Müller, Nadine</v>
      </c>
      <c r="C21" s="77"/>
      <c r="D21" s="233">
        <v>5</v>
      </c>
      <c r="E21" s="70"/>
      <c r="F21" s="78"/>
      <c r="G21" s="74"/>
      <c r="H21" s="80"/>
      <c r="I21" s="64"/>
      <c r="J21" s="65"/>
      <c r="K21" s="65"/>
      <c r="L21" s="74"/>
      <c r="M21" s="74"/>
      <c r="N21" s="64"/>
      <c r="O21" s="65"/>
      <c r="P21" s="74"/>
      <c r="Q21" s="74"/>
      <c r="R21" s="74"/>
      <c r="S21" s="72"/>
      <c r="T21" s="74"/>
    </row>
    <row r="22" spans="1:20" ht="15" customHeight="1" thickBot="1">
      <c r="A22" s="75">
        <v>10</v>
      </c>
      <c r="B22" s="172" t="str">
        <f>IF(AND(($U$5&gt;6),($U$5&lt;17),('Eing Turn-dat'!AF18&lt;&gt;0)),'Eing Turn-dat'!AF18,"-----")</f>
        <v>Off, Sandra</v>
      </c>
      <c r="C22" s="77" t="s">
        <v>166</v>
      </c>
      <c r="D22" s="234"/>
      <c r="E22" s="65"/>
      <c r="F22" s="74"/>
      <c r="G22" s="75" t="str">
        <f>IF(C21&gt;C22,B21,IF(C21&lt;C22,B22,IF(C21=C22,"")))</f>
        <v>Off, Sandra</v>
      </c>
      <c r="H22" s="79"/>
      <c r="I22" s="67"/>
      <c r="J22" s="81"/>
      <c r="K22" s="65"/>
      <c r="L22" s="74"/>
      <c r="M22" s="74"/>
      <c r="N22" s="64"/>
      <c r="O22" s="65"/>
      <c r="P22" s="74"/>
      <c r="Q22" s="74"/>
      <c r="R22" s="74"/>
      <c r="S22" s="72"/>
      <c r="T22" s="75" t="str">
        <f>IF(R12&gt;R27,Q27,IF(R12&lt;R27,Q12,IF(R12=R27,"")))</f>
        <v>Spindler, Sissy</v>
      </c>
    </row>
    <row r="23" spans="1:20" ht="15" customHeight="1" thickBot="1">
      <c r="A23" s="76"/>
      <c r="B23" s="76"/>
      <c r="C23" s="76"/>
      <c r="D23" s="68"/>
      <c r="E23" s="65"/>
      <c r="F23" s="74"/>
      <c r="G23" s="74"/>
      <c r="H23" s="74"/>
      <c r="I23" s="235">
        <v>11</v>
      </c>
      <c r="J23" s="66"/>
      <c r="K23" s="70"/>
      <c r="L23" s="74"/>
      <c r="M23" s="74"/>
      <c r="N23" s="64"/>
      <c r="O23" s="65"/>
      <c r="P23" s="74"/>
      <c r="Q23" s="74"/>
      <c r="R23" s="74"/>
      <c r="S23" s="72"/>
      <c r="T23" s="82" t="s">
        <v>19</v>
      </c>
    </row>
    <row r="24" spans="1:20" ht="15" customHeight="1" thickBot="1">
      <c r="A24" s="74"/>
      <c r="B24" s="74"/>
      <c r="C24" s="74"/>
      <c r="E24" s="65"/>
      <c r="F24" s="74"/>
      <c r="G24" s="74"/>
      <c r="H24" s="74"/>
      <c r="I24" s="235"/>
      <c r="J24" s="81"/>
      <c r="K24" s="65"/>
      <c r="L24" s="75" t="str">
        <f>IF(H22&gt;H25,G22,IF(H22&lt;H25,G25,IF(H22=H25,"")))</f>
        <v>Nölke-Damms, Catharina</v>
      </c>
      <c r="M24" s="79"/>
      <c r="N24" s="67"/>
      <c r="O24" s="65"/>
      <c r="P24" s="74"/>
      <c r="Q24" s="74"/>
      <c r="R24" s="74"/>
      <c r="S24" s="72"/>
      <c r="T24" s="74"/>
    </row>
    <row r="25" spans="1:20" ht="15" customHeight="1" thickBot="1">
      <c r="A25" s="75">
        <v>6</v>
      </c>
      <c r="B25" s="172" t="str">
        <f>IF(AND(($U$5&gt;6),($U$5&lt;17),('Eing Turn-dat'!AF14&lt;&gt;0)),'Eing Turn-dat'!AF14,"-----")</f>
        <v>Nölke-Damms, Catharina</v>
      </c>
      <c r="C25" s="77" t="s">
        <v>166</v>
      </c>
      <c r="D25" s="233">
        <v>6</v>
      </c>
      <c r="E25" s="70"/>
      <c r="F25" s="78"/>
      <c r="G25" s="75" t="str">
        <f>IF(C25&gt;C26,B25,IF(C25&lt;C26,B26,IF(C25=C26,"")))</f>
        <v>Nölke-Damms, Catharina</v>
      </c>
      <c r="H25" s="79" t="s">
        <v>166</v>
      </c>
      <c r="I25" s="71"/>
      <c r="J25" s="81"/>
      <c r="K25" s="65"/>
      <c r="L25" s="74"/>
      <c r="M25" s="74"/>
      <c r="N25" s="72"/>
      <c r="O25" s="65"/>
      <c r="P25" s="74"/>
      <c r="Q25" s="74"/>
      <c r="R25" s="74"/>
      <c r="S25" s="72"/>
      <c r="T25" s="74"/>
    </row>
    <row r="26" spans="1:20" ht="15" customHeight="1" thickBot="1">
      <c r="A26" s="75">
        <v>14</v>
      </c>
      <c r="B26" s="172" t="str">
        <f>IF(AND(($U$5&gt;6),($U$5&lt;17),('Eing Turn-dat'!AF22&lt;&gt;0)),'Eing Turn-dat'!AF22,"-----")</f>
        <v>-----</v>
      </c>
      <c r="C26" s="77"/>
      <c r="D26" s="234"/>
      <c r="E26" s="65"/>
      <c r="F26" s="74"/>
      <c r="G26" s="74"/>
      <c r="H26" s="74"/>
      <c r="I26" s="64"/>
      <c r="J26" s="65"/>
      <c r="K26" s="65"/>
      <c r="L26" s="74"/>
      <c r="M26" s="74"/>
      <c r="N26" s="72"/>
      <c r="O26" s="65"/>
      <c r="P26" s="74"/>
      <c r="Q26" s="74"/>
      <c r="R26" s="74"/>
      <c r="S26" s="72"/>
      <c r="T26" s="74"/>
    </row>
    <row r="27" spans="1:20" ht="15" customHeight="1" thickBot="1">
      <c r="A27" s="76"/>
      <c r="B27" s="76"/>
      <c r="C27" s="76"/>
      <c r="D27" s="68"/>
      <c r="E27" s="65"/>
      <c r="F27" s="74"/>
      <c r="G27" s="74"/>
      <c r="H27" s="74"/>
      <c r="I27" s="64"/>
      <c r="J27" s="65"/>
      <c r="K27" s="65"/>
      <c r="L27" s="74"/>
      <c r="M27" s="74"/>
      <c r="N27" s="235">
        <v>22</v>
      </c>
      <c r="O27" s="66"/>
      <c r="P27" s="78"/>
      <c r="Q27" s="165" t="str">
        <f>IF(M24&gt;M31,L24,IF(M24&lt;M31,L31,IF(M24=M31,"")))</f>
        <v>Heinz, Maike</v>
      </c>
      <c r="R27" s="79" t="s">
        <v>166</v>
      </c>
      <c r="S27" s="71"/>
      <c r="T27" s="74"/>
    </row>
    <row r="28" spans="1:20" ht="15" customHeight="1" thickBot="1">
      <c r="A28" s="74"/>
      <c r="B28" s="74"/>
      <c r="C28" s="74"/>
      <c r="E28" s="65"/>
      <c r="F28" s="74"/>
      <c r="G28" s="74"/>
      <c r="H28" s="74"/>
      <c r="I28" s="64"/>
      <c r="J28" s="65"/>
      <c r="K28" s="65"/>
      <c r="L28" s="74"/>
      <c r="M28" s="74"/>
      <c r="N28" s="235"/>
      <c r="O28" s="65"/>
      <c r="P28" s="74"/>
      <c r="Q28" s="74"/>
      <c r="R28" s="74"/>
      <c r="S28" s="64"/>
      <c r="T28" s="74"/>
    </row>
    <row r="29" spans="1:20" ht="15" customHeight="1" thickBot="1">
      <c r="A29" s="75">
        <v>4</v>
      </c>
      <c r="B29" s="172" t="str">
        <f>IF(AND(($U$5&gt;6),($U$5&lt;17),('Eing Turn-dat'!AF12&lt;&gt;0)),'Eing Turn-dat'!AF12,"-----")</f>
        <v>Heinz, Maike</v>
      </c>
      <c r="C29" s="77" t="s">
        <v>166</v>
      </c>
      <c r="D29" s="233">
        <v>7</v>
      </c>
      <c r="E29" s="70"/>
      <c r="F29" s="78"/>
      <c r="G29" s="74"/>
      <c r="H29" s="74"/>
      <c r="I29" s="64"/>
      <c r="J29" s="65"/>
      <c r="K29" s="65"/>
      <c r="L29" s="74"/>
      <c r="M29" s="74"/>
      <c r="N29" s="69"/>
      <c r="O29" s="65"/>
      <c r="P29" s="74"/>
      <c r="Q29" s="74"/>
      <c r="R29" s="74"/>
      <c r="S29" s="64"/>
      <c r="T29" s="74"/>
    </row>
    <row r="30" spans="1:20" ht="15" customHeight="1" thickBot="1">
      <c r="A30" s="75">
        <v>12</v>
      </c>
      <c r="B30" s="172" t="str">
        <f>IF(AND(($U$5&gt;6),($U$5&lt;17),('Eing Turn-dat'!AF20&lt;&gt;0)),'Eing Turn-dat'!AF20,"-----")</f>
        <v>-----</v>
      </c>
      <c r="C30" s="77"/>
      <c r="D30" s="234"/>
      <c r="E30" s="65"/>
      <c r="F30" s="74"/>
      <c r="G30" s="75" t="str">
        <f>IF(C29&gt;C30,B29,IF(C29&lt;C30,B30,IF(C29=C30,"")))</f>
        <v>Heinz, Maike</v>
      </c>
      <c r="H30" s="79" t="s">
        <v>166</v>
      </c>
      <c r="I30" s="67"/>
      <c r="J30" s="81"/>
      <c r="K30" s="65"/>
      <c r="L30" s="74"/>
      <c r="M30" s="74"/>
      <c r="N30" s="72"/>
      <c r="O30" s="65"/>
      <c r="P30" s="236" t="s">
        <v>28</v>
      </c>
      <c r="Q30" s="237"/>
      <c r="R30" s="237"/>
      <c r="S30" s="237"/>
      <c r="T30" s="238"/>
    </row>
    <row r="31" spans="1:20" ht="15" customHeight="1" thickBot="1">
      <c r="A31" s="76"/>
      <c r="B31" s="76"/>
      <c r="C31" s="76"/>
      <c r="D31" s="68"/>
      <c r="E31" s="65"/>
      <c r="F31" s="74"/>
      <c r="G31" s="74"/>
      <c r="H31" s="74"/>
      <c r="I31" s="235">
        <v>12</v>
      </c>
      <c r="J31" s="66"/>
      <c r="K31" s="73"/>
      <c r="L31" s="75" t="str">
        <f>IF(H30&gt;H33,G30,IF(H30&lt;H33,G33,IF(H30=H33,"")))</f>
        <v>Heinz, Maike</v>
      </c>
      <c r="M31" s="79" t="s">
        <v>166</v>
      </c>
      <c r="N31" s="71"/>
      <c r="O31" s="65"/>
      <c r="P31" s="120">
        <v>1</v>
      </c>
      <c r="Q31" s="254" t="str">
        <f>T19</f>
        <v>Heinz, Maike</v>
      </c>
      <c r="R31" s="255"/>
      <c r="S31" s="256" t="str">
        <f>IF(Q31&lt;&gt;"",VLOOKUP(Q31,'Eing Turn-dat'!$AF$9:$AG$40,2),"")</f>
        <v>NS, TuS Holle Grasdorf</v>
      </c>
      <c r="T31" s="257"/>
    </row>
    <row r="32" spans="1:20" ht="15" customHeight="1" thickBot="1">
      <c r="A32" s="74"/>
      <c r="B32" s="74"/>
      <c r="C32" s="74"/>
      <c r="E32" s="65"/>
      <c r="F32" s="74"/>
      <c r="G32" s="74"/>
      <c r="H32" s="74"/>
      <c r="I32" s="235"/>
      <c r="J32" s="81"/>
      <c r="K32" s="65"/>
      <c r="L32" s="74"/>
      <c r="M32" s="74"/>
      <c r="N32" s="64"/>
      <c r="O32" s="65"/>
      <c r="P32" s="121">
        <v>2</v>
      </c>
      <c r="Q32" s="258" t="str">
        <f>T22</f>
        <v>Spindler, Sissy</v>
      </c>
      <c r="R32" s="259"/>
      <c r="S32" s="260" t="s">
        <v>93</v>
      </c>
      <c r="T32" s="261"/>
    </row>
    <row r="33" spans="1:20" ht="15" customHeight="1" thickBot="1">
      <c r="A33" s="75">
        <v>8</v>
      </c>
      <c r="B33" s="172" t="str">
        <f>IF(AND(($U$5&gt;6),($U$5&lt;17),('Eing Turn-dat'!AF16&lt;&gt;0)),'Eing Turn-dat'!AF16,"-----")</f>
        <v>Schumann, Johanna</v>
      </c>
      <c r="C33" s="77" t="s">
        <v>166</v>
      </c>
      <c r="D33" s="233">
        <v>8</v>
      </c>
      <c r="E33" s="70"/>
      <c r="F33" s="78"/>
      <c r="G33" s="75" t="str">
        <f>IF(C33&gt;C34,B33,IF(C33&lt;C34,B34,IF(C33=C34,"")))</f>
        <v>Schumann, Johanna</v>
      </c>
      <c r="H33" s="79"/>
      <c r="I33" s="71"/>
      <c r="J33" s="81"/>
      <c r="K33" s="65"/>
      <c r="L33" s="74"/>
      <c r="M33" s="74"/>
      <c r="N33" s="64"/>
      <c r="O33" s="65"/>
      <c r="P33" s="121">
        <v>3</v>
      </c>
      <c r="Q33" s="258" t="str">
        <f>T47</f>
        <v>Off, Sandra</v>
      </c>
      <c r="R33" s="259"/>
      <c r="S33" s="260" t="s">
        <v>88</v>
      </c>
      <c r="T33" s="261"/>
    </row>
    <row r="34" spans="1:20" ht="15" customHeight="1" thickBot="1">
      <c r="A34" s="75">
        <v>16</v>
      </c>
      <c r="B34" s="172" t="str">
        <f>IF(AND(($U$5&gt;6),($U$5&lt;17),('Eing Turn-dat'!AF24&lt;&gt;0)),'Eing Turn-dat'!AF24,"-----")</f>
        <v>-----</v>
      </c>
      <c r="C34" s="77"/>
      <c r="D34" s="234"/>
      <c r="E34" s="65"/>
      <c r="F34" s="74"/>
      <c r="G34" s="74"/>
      <c r="H34" s="74"/>
      <c r="I34" s="64"/>
      <c r="J34" s="65"/>
      <c r="K34" s="65"/>
      <c r="L34" s="74"/>
      <c r="M34" s="74"/>
      <c r="N34" s="64"/>
      <c r="O34" s="65"/>
      <c r="P34" s="90">
        <v>3</v>
      </c>
      <c r="Q34" s="262" t="str">
        <f>T57</f>
        <v>Nölke-Damms, Catharina</v>
      </c>
      <c r="R34" s="263"/>
      <c r="S34" s="264" t="str">
        <f>IF(Q34&lt;&gt;"",VLOOKUP(Q34,'Eing Turn-dat'!$AF$9:$AG$40,2),"")</f>
        <v>SH, Budokan Lübeck</v>
      </c>
      <c r="T34" s="265"/>
    </row>
    <row r="35" spans="1:20" ht="15" customHeight="1">
      <c r="A35" s="76"/>
      <c r="B35" s="76"/>
      <c r="C35" s="76"/>
      <c r="D35" s="68"/>
      <c r="E35" s="65"/>
      <c r="F35" s="62"/>
      <c r="G35" s="63"/>
      <c r="H35" s="63"/>
      <c r="I35" s="64"/>
      <c r="J35" s="64"/>
      <c r="K35" s="65"/>
      <c r="L35" s="63"/>
      <c r="M35" s="63"/>
      <c r="N35" s="64"/>
      <c r="O35" s="65"/>
      <c r="P35" s="62"/>
      <c r="Q35" s="62"/>
      <c r="R35" s="62"/>
      <c r="S35" s="62"/>
      <c r="T35" s="62"/>
    </row>
    <row r="36" spans="1:20" ht="15" customHeight="1">
      <c r="A36" s="76"/>
      <c r="B36" s="76"/>
      <c r="C36" s="76"/>
      <c r="D36" s="68"/>
      <c r="E36" s="65"/>
      <c r="F36" s="62"/>
      <c r="G36" s="63"/>
      <c r="H36" s="63"/>
      <c r="I36" s="64"/>
      <c r="J36" s="64"/>
      <c r="K36" s="65"/>
      <c r="L36" s="63"/>
      <c r="M36" s="63"/>
      <c r="N36" s="64"/>
      <c r="O36" s="65"/>
      <c r="P36" s="62"/>
      <c r="Q36" s="63"/>
      <c r="R36" s="63"/>
      <c r="S36" s="64"/>
      <c r="T36" s="63"/>
    </row>
    <row r="37" spans="1:20" ht="25.5">
      <c r="A37" s="150" t="str">
        <f>A1</f>
        <v>Wolfgang-Welz-Gedächtnisturnier 2002 Frauen U19</v>
      </c>
      <c r="B37" s="151"/>
      <c r="C37" s="151"/>
      <c r="D37" s="152"/>
      <c r="E37" s="151"/>
      <c r="F37" s="151"/>
      <c r="G37" s="151"/>
      <c r="H37" s="151"/>
      <c r="I37" s="153"/>
      <c r="J37" s="151"/>
      <c r="K37" s="151"/>
      <c r="L37" s="151"/>
      <c r="M37" s="151"/>
      <c r="N37" s="154"/>
      <c r="O37" s="151"/>
      <c r="P37" s="151"/>
      <c r="Q37" s="151"/>
      <c r="R37" s="151"/>
      <c r="S37" s="155" t="str">
        <f>S1</f>
        <v>Ort: </v>
      </c>
      <c r="T37" s="154" t="str">
        <f>T1</f>
        <v>Mannheim</v>
      </c>
    </row>
    <row r="38" spans="1:20" ht="25.5">
      <c r="A38" s="151"/>
      <c r="B38" s="151"/>
      <c r="C38" s="151"/>
      <c r="D38" s="152"/>
      <c r="E38" s="151"/>
      <c r="F38" s="151"/>
      <c r="G38" s="151"/>
      <c r="H38" s="151"/>
      <c r="I38" s="153"/>
      <c r="J38" s="151"/>
      <c r="K38" s="151"/>
      <c r="L38" s="151"/>
      <c r="M38" s="151"/>
      <c r="N38" s="154"/>
      <c r="O38" s="151"/>
      <c r="P38" s="151"/>
      <c r="Q38" s="151"/>
      <c r="R38" s="151"/>
      <c r="S38" s="155" t="str">
        <f>S2</f>
        <v>Datum: </v>
      </c>
      <c r="T38" s="58">
        <f>T2</f>
        <v>37569</v>
      </c>
    </row>
    <row r="39" spans="1:20" ht="15" customHeight="1" thickBot="1">
      <c r="A39" s="76"/>
      <c r="B39" s="76"/>
      <c r="C39" s="76"/>
      <c r="D39" s="68"/>
      <c r="E39" s="65"/>
      <c r="F39" s="62"/>
      <c r="G39" s="63"/>
      <c r="H39" s="63"/>
      <c r="I39" s="64"/>
      <c r="J39" s="64"/>
      <c r="K39" s="65"/>
      <c r="L39" s="63"/>
      <c r="M39" s="63"/>
      <c r="N39" s="64"/>
      <c r="O39" s="65"/>
      <c r="P39" s="62"/>
      <c r="Q39" s="63"/>
      <c r="R39" s="63"/>
      <c r="S39" s="64"/>
      <c r="T39" s="63"/>
    </row>
    <row r="40" spans="1:20" ht="15" customHeight="1">
      <c r="A40" s="74"/>
      <c r="B40" s="74"/>
      <c r="C40" s="74"/>
      <c r="E40" s="65"/>
      <c r="F40" s="62"/>
      <c r="G40" s="248" t="str">
        <f>"Trostrunde "&amp;'Eing Turn-dat'!K2&amp;" kg"</f>
        <v>Trostrunde -78 kg</v>
      </c>
      <c r="H40" s="249"/>
      <c r="I40" s="249"/>
      <c r="J40" s="249"/>
      <c r="K40" s="249"/>
      <c r="L40" s="249"/>
      <c r="M40" s="249"/>
      <c r="N40" s="250"/>
      <c r="O40" s="65"/>
      <c r="P40" s="62"/>
      <c r="Q40" s="63"/>
      <c r="R40" s="63"/>
      <c r="S40" s="64"/>
      <c r="T40" s="63"/>
    </row>
    <row r="41" spans="1:20" ht="15" customHeight="1" thickBot="1">
      <c r="A41" s="74"/>
      <c r="B41" s="74"/>
      <c r="C41" s="74"/>
      <c r="E41" s="65"/>
      <c r="F41" s="62"/>
      <c r="G41" s="251"/>
      <c r="H41" s="252"/>
      <c r="I41" s="252"/>
      <c r="J41" s="252"/>
      <c r="K41" s="252"/>
      <c r="L41" s="252"/>
      <c r="M41" s="252"/>
      <c r="N41" s="253"/>
      <c r="O41" s="65"/>
      <c r="P41" s="62"/>
      <c r="Q41" s="63"/>
      <c r="R41" s="63"/>
      <c r="S41" s="64"/>
      <c r="T41" s="63"/>
    </row>
    <row r="42" spans="1:20" ht="15" customHeight="1" thickBot="1">
      <c r="A42" s="74"/>
      <c r="B42" s="74"/>
      <c r="C42" s="74"/>
      <c r="E42" s="65"/>
      <c r="F42" s="74"/>
      <c r="G42" s="74"/>
      <c r="H42" s="74"/>
      <c r="I42" s="64"/>
      <c r="J42" s="65"/>
      <c r="K42" s="65"/>
      <c r="L42" s="74"/>
      <c r="M42" s="74"/>
      <c r="N42" s="64"/>
      <c r="O42" s="65"/>
      <c r="P42" s="62"/>
      <c r="Q42" s="63"/>
      <c r="R42" s="63"/>
      <c r="S42" s="64"/>
      <c r="T42" s="63"/>
    </row>
    <row r="43" spans="1:20" ht="15" customHeight="1" thickBot="1">
      <c r="A43" s="75">
        <v>1</v>
      </c>
      <c r="B43" s="75" t="str">
        <f>IF(C5&lt;C6,B5,IF(C5&gt;C6,B6,IF(C5=C6,"")))</f>
        <v>Antic, Nadine</v>
      </c>
      <c r="C43" s="77" t="s">
        <v>166</v>
      </c>
      <c r="D43" s="231">
        <v>13</v>
      </c>
      <c r="E43" s="66"/>
      <c r="F43" s="78"/>
      <c r="G43" s="74"/>
      <c r="H43" s="74"/>
      <c r="I43" s="64"/>
      <c r="J43" s="65"/>
      <c r="K43" s="65"/>
      <c r="L43" s="74"/>
      <c r="M43" s="74"/>
      <c r="N43" s="64"/>
      <c r="O43" s="65"/>
      <c r="P43" s="74"/>
      <c r="Q43" s="74"/>
      <c r="R43" s="74"/>
      <c r="S43" s="64"/>
      <c r="T43" s="63"/>
    </row>
    <row r="44" spans="1:20" ht="15" customHeight="1" thickBot="1">
      <c r="A44" s="75">
        <v>2</v>
      </c>
      <c r="B44" s="75" t="str">
        <f>IF(C9&lt;C10,B9,IF(C9&gt;C10,B10,IF(C9=C10,"")))</f>
        <v>-----</v>
      </c>
      <c r="C44" s="77"/>
      <c r="D44" s="232"/>
      <c r="E44" s="65"/>
      <c r="F44" s="74"/>
      <c r="G44" s="75" t="str">
        <f>IF(C43&gt;C44,B43,IF(C43&lt;C44,B44,IF(C43=C44,"")))</f>
        <v>Antic, Nadine</v>
      </c>
      <c r="H44" s="77"/>
      <c r="I44" s="231">
        <v>17</v>
      </c>
      <c r="J44" s="66"/>
      <c r="K44" s="70"/>
      <c r="L44" s="74"/>
      <c r="M44" s="74"/>
      <c r="N44" s="64"/>
      <c r="O44" s="65"/>
      <c r="P44" s="74"/>
      <c r="Q44" s="74"/>
      <c r="R44" s="74"/>
      <c r="S44" s="64"/>
      <c r="T44" s="63"/>
    </row>
    <row r="45" spans="1:20" ht="15" customHeight="1" thickBot="1">
      <c r="A45" s="74"/>
      <c r="B45" s="74"/>
      <c r="C45" s="74"/>
      <c r="E45" s="65"/>
      <c r="F45" s="75">
        <v>11</v>
      </c>
      <c r="G45" s="75" t="str">
        <f>IF(H22&lt;H25,G22,IF(H22&gt;H25,G25,IF(H22=H25,"")))</f>
        <v>Off, Sandra</v>
      </c>
      <c r="H45" s="77" t="s">
        <v>166</v>
      </c>
      <c r="I45" s="232"/>
      <c r="J45" s="88"/>
      <c r="K45" s="83"/>
      <c r="L45" s="74"/>
      <c r="M45" s="74"/>
      <c r="N45" s="64"/>
      <c r="O45" s="65"/>
      <c r="P45" s="74"/>
      <c r="Q45" s="74"/>
      <c r="R45" s="74"/>
      <c r="S45" s="64"/>
      <c r="T45" s="74"/>
    </row>
    <row r="46" spans="1:20" ht="15" customHeight="1" thickBot="1">
      <c r="A46" s="74"/>
      <c r="B46" s="74"/>
      <c r="C46" s="74"/>
      <c r="E46" s="65"/>
      <c r="F46" s="74"/>
      <c r="G46" s="74"/>
      <c r="H46" s="74"/>
      <c r="I46" s="64"/>
      <c r="J46" s="65"/>
      <c r="K46" s="65"/>
      <c r="L46" s="75" t="str">
        <f>IF(H44&gt;H45,G44,IF(H44&lt;H45,G45,IF(H44=H45,"")))</f>
        <v>Off, Sandra</v>
      </c>
      <c r="M46" s="77" t="s">
        <v>166</v>
      </c>
      <c r="N46" s="231">
        <v>23</v>
      </c>
      <c r="O46" s="66"/>
      <c r="P46" s="78"/>
      <c r="Q46" s="74"/>
      <c r="R46" s="74"/>
      <c r="S46" s="64"/>
      <c r="T46" s="74"/>
    </row>
    <row r="47" spans="1:20" ht="15" customHeight="1" thickBot="1">
      <c r="A47" s="75">
        <v>3</v>
      </c>
      <c r="B47" s="86" t="str">
        <f>IF(C13&lt;C14,B13,IF(C13&gt;C14,B14,IF(C13=C14,"")))</f>
        <v>-----</v>
      </c>
      <c r="C47" s="77"/>
      <c r="D47" s="247">
        <v>14</v>
      </c>
      <c r="E47" s="66"/>
      <c r="F47" s="78"/>
      <c r="G47" s="74"/>
      <c r="H47" s="74"/>
      <c r="I47" s="64"/>
      <c r="J47" s="65"/>
      <c r="K47" s="65"/>
      <c r="L47" s="75" t="str">
        <f>IF(H48&gt;H49,G48,IF(H48&lt;H49,G49,IF(H48=H49,"")))</f>
        <v>Schumann, Johanna</v>
      </c>
      <c r="M47" s="77"/>
      <c r="N47" s="232"/>
      <c r="O47" s="65"/>
      <c r="P47" s="74"/>
      <c r="Q47" s="165" t="str">
        <f>IF(M46&gt;M47,L46,IF(M46&lt;M47,L47,IF(M46=M47,"")))</f>
        <v>Off, Sandra</v>
      </c>
      <c r="R47" s="77" t="s">
        <v>166</v>
      </c>
      <c r="S47" s="231">
        <v>25</v>
      </c>
      <c r="T47" s="75" t="str">
        <f>IF(R47&gt;R48,Q47,IF(R47&lt;R48,Q48,IF(R47=R48,"")))</f>
        <v>Off, Sandra</v>
      </c>
    </row>
    <row r="48" spans="1:20" ht="15" customHeight="1" thickBot="1">
      <c r="A48" s="75">
        <v>4</v>
      </c>
      <c r="B48" s="75" t="str">
        <f>IF(C17&lt;C18,B17,IF(C17&gt;C18,B18,IF(C17=C18,"")))</f>
        <v>-----</v>
      </c>
      <c r="C48" s="87"/>
      <c r="D48" s="232"/>
      <c r="E48" s="65"/>
      <c r="F48" s="74"/>
      <c r="G48" s="75">
        <f>IF(C47&gt;C48,B47,IF(C47&lt;C48,B48,IF(C47=C48,"")))</f>
      </c>
      <c r="H48" s="77"/>
      <c r="I48" s="231">
        <v>18</v>
      </c>
      <c r="J48" s="66"/>
      <c r="K48" s="84"/>
      <c r="L48" s="74"/>
      <c r="M48" s="74"/>
      <c r="N48" s="64"/>
      <c r="O48" s="65"/>
      <c r="P48" s="75">
        <v>21</v>
      </c>
      <c r="Q48" s="165" t="str">
        <f>IF(M8&lt;M15,L8,IF(M8&gt;M15,L15,IF(M8=M15,"")))</f>
        <v>Lausch, Anne</v>
      </c>
      <c r="R48" s="77"/>
      <c r="S48" s="232"/>
      <c r="T48" s="82" t="s">
        <v>29</v>
      </c>
    </row>
    <row r="49" spans="1:20" ht="15" customHeight="1" thickBot="1">
      <c r="A49" s="74"/>
      <c r="B49" s="74"/>
      <c r="C49" s="74"/>
      <c r="E49" s="65"/>
      <c r="F49" s="75">
        <v>12</v>
      </c>
      <c r="G49" s="75" t="str">
        <f>IF(H30&lt;H33,G30,IF(H30&gt;H33,G33,IF(H30=H33,"")))</f>
        <v>Schumann, Johanna</v>
      </c>
      <c r="H49" s="77" t="s">
        <v>166</v>
      </c>
      <c r="I49" s="232"/>
      <c r="J49" s="88"/>
      <c r="K49" s="85"/>
      <c r="L49" s="74"/>
      <c r="M49" s="74"/>
      <c r="N49" s="64"/>
      <c r="O49" s="65"/>
      <c r="P49" s="74"/>
      <c r="Q49" s="74"/>
      <c r="R49" s="74"/>
      <c r="S49" s="64"/>
      <c r="T49" s="74"/>
    </row>
    <row r="50" spans="1:20" ht="15" customHeight="1">
      <c r="A50" s="74"/>
      <c r="B50" s="74"/>
      <c r="C50" s="74"/>
      <c r="E50" s="65"/>
      <c r="F50" s="74"/>
      <c r="G50" s="74"/>
      <c r="H50" s="74"/>
      <c r="I50" s="64"/>
      <c r="J50" s="65"/>
      <c r="K50" s="65"/>
      <c r="L50" s="74"/>
      <c r="M50" s="74"/>
      <c r="N50" s="64"/>
      <c r="O50" s="65"/>
      <c r="P50" s="74"/>
      <c r="Q50" s="74"/>
      <c r="R50" s="74"/>
      <c r="S50" s="64"/>
      <c r="T50" s="74"/>
    </row>
    <row r="51" spans="1:20" ht="15" customHeight="1">
      <c r="A51" s="74"/>
      <c r="B51" s="74"/>
      <c r="C51" s="74"/>
      <c r="E51" s="65"/>
      <c r="F51" s="74"/>
      <c r="G51" s="74"/>
      <c r="H51" s="74"/>
      <c r="I51" s="64"/>
      <c r="J51" s="65"/>
      <c r="K51" s="65"/>
      <c r="L51" s="74"/>
      <c r="M51" s="74"/>
      <c r="N51" s="64"/>
      <c r="O51" s="65"/>
      <c r="P51" s="74"/>
      <c r="Q51" s="74"/>
      <c r="R51" s="74"/>
      <c r="S51" s="64"/>
      <c r="T51" s="74"/>
    </row>
    <row r="52" spans="1:20" ht="15" customHeight="1" thickBot="1">
      <c r="A52" s="74"/>
      <c r="B52" s="74"/>
      <c r="C52" s="74"/>
      <c r="E52" s="65"/>
      <c r="F52" s="74"/>
      <c r="G52" s="74"/>
      <c r="H52" s="74"/>
      <c r="I52" s="64"/>
      <c r="J52" s="65"/>
      <c r="K52" s="65"/>
      <c r="L52" s="74"/>
      <c r="M52" s="74"/>
      <c r="N52" s="64"/>
      <c r="O52" s="65"/>
      <c r="P52" s="74"/>
      <c r="Q52" s="74"/>
      <c r="R52" s="74"/>
      <c r="S52" s="64"/>
      <c r="T52" s="74"/>
    </row>
    <row r="53" spans="1:20" ht="15" customHeight="1" thickBot="1">
      <c r="A53" s="75">
        <v>5</v>
      </c>
      <c r="B53" s="75" t="str">
        <f>IF(C21&lt;C22,B21,IF(C21&gt;C22,B22,IF(C21=C22,"")))</f>
        <v>Müller, Nadine</v>
      </c>
      <c r="C53" s="79" t="s">
        <v>166</v>
      </c>
      <c r="D53" s="231">
        <v>15</v>
      </c>
      <c r="E53" s="66"/>
      <c r="F53" s="78"/>
      <c r="G53" s="74"/>
      <c r="H53" s="74"/>
      <c r="I53" s="64"/>
      <c r="J53" s="65"/>
      <c r="K53" s="65"/>
      <c r="L53" s="74"/>
      <c r="M53" s="74"/>
      <c r="N53" s="64"/>
      <c r="O53" s="65"/>
      <c r="P53" s="74"/>
      <c r="Q53" s="74"/>
      <c r="R53" s="74"/>
      <c r="S53" s="64"/>
      <c r="T53" s="74"/>
    </row>
    <row r="54" spans="1:20" ht="15" customHeight="1" thickBot="1">
      <c r="A54" s="75">
        <v>6</v>
      </c>
      <c r="B54" s="75" t="str">
        <f>IF(C25&lt;C26,B25,IF(C25&gt;C26,B26,IF(C25=C26,"")))</f>
        <v>-----</v>
      </c>
      <c r="C54" s="77"/>
      <c r="D54" s="232"/>
      <c r="E54" s="65"/>
      <c r="F54" s="74"/>
      <c r="G54" s="75" t="str">
        <f>IF(C53&gt;C54,B53,IF(C53&lt;C54,B54,IF(C53=C54,"")))</f>
        <v>Müller, Nadine</v>
      </c>
      <c r="H54" s="77" t="s">
        <v>166</v>
      </c>
      <c r="I54" s="231">
        <v>19</v>
      </c>
      <c r="J54" s="66"/>
      <c r="K54" s="70"/>
      <c r="L54" s="74"/>
      <c r="M54" s="74"/>
      <c r="N54" s="64"/>
      <c r="O54" s="65"/>
      <c r="P54" s="74"/>
      <c r="Q54" s="74"/>
      <c r="R54" s="74"/>
      <c r="S54" s="64"/>
      <c r="T54" s="74"/>
    </row>
    <row r="55" spans="1:20" ht="15" customHeight="1" thickBot="1">
      <c r="A55" s="74"/>
      <c r="B55" s="74"/>
      <c r="C55" s="74"/>
      <c r="E55" s="65"/>
      <c r="F55" s="75">
        <v>9</v>
      </c>
      <c r="G55" s="75" t="str">
        <f>IF(H6&lt;H9,G6,IF(H6&gt;H9,G9,IF(H6=H9,"")))</f>
        <v>Laskowski, Ina</v>
      </c>
      <c r="H55" s="77"/>
      <c r="I55" s="232"/>
      <c r="J55" s="88"/>
      <c r="K55" s="83"/>
      <c r="L55" s="74"/>
      <c r="M55" s="74"/>
      <c r="N55" s="64"/>
      <c r="O55" s="65"/>
      <c r="P55" s="74"/>
      <c r="Q55" s="74"/>
      <c r="R55" s="74"/>
      <c r="S55" s="64"/>
      <c r="T55" s="74"/>
    </row>
    <row r="56" spans="1:20" ht="15" customHeight="1" thickBot="1">
      <c r="A56" s="74"/>
      <c r="B56" s="74"/>
      <c r="C56" s="74"/>
      <c r="E56" s="65"/>
      <c r="F56" s="74"/>
      <c r="G56" s="74"/>
      <c r="H56" s="74"/>
      <c r="I56" s="64"/>
      <c r="J56" s="65"/>
      <c r="K56" s="65"/>
      <c r="L56" s="75" t="str">
        <f>IF(H54&gt;H55,G54,IF(H54&lt;H55,G55,IF(H54=H55,"")))</f>
        <v>Müller, Nadine</v>
      </c>
      <c r="M56" s="77"/>
      <c r="N56" s="231">
        <v>24</v>
      </c>
      <c r="O56" s="66"/>
      <c r="P56" s="78"/>
      <c r="Q56" s="74"/>
      <c r="R56" s="74"/>
      <c r="S56" s="64"/>
      <c r="T56" s="74"/>
    </row>
    <row r="57" spans="1:20" ht="15" customHeight="1" thickBot="1">
      <c r="A57" s="75">
        <v>7</v>
      </c>
      <c r="B57" s="75" t="str">
        <f>IF(C29&lt;C30,B29,IF(C29&gt;C30,B30,IF(C29=C30,"")))</f>
        <v>-----</v>
      </c>
      <c r="C57" s="77"/>
      <c r="D57" s="231">
        <v>16</v>
      </c>
      <c r="E57" s="66"/>
      <c r="F57" s="78"/>
      <c r="G57" s="74"/>
      <c r="H57" s="74"/>
      <c r="I57" s="64"/>
      <c r="J57" s="65"/>
      <c r="K57" s="65"/>
      <c r="L57" s="75" t="str">
        <f>IF(H58&gt;H59,G58,IF(H58&lt;H59,G59,IF(H58=H59,"")))</f>
        <v>Breitbarth, Ann-Kathrin</v>
      </c>
      <c r="M57" s="77" t="s">
        <v>166</v>
      </c>
      <c r="N57" s="232"/>
      <c r="O57" s="65"/>
      <c r="P57" s="89"/>
      <c r="Q57" s="165" t="str">
        <f>IF(M56&gt;M57,L56,IF(M56&lt;M57,L57,IF(M56=M57,"")))</f>
        <v>Breitbarth, Ann-Kathrin</v>
      </c>
      <c r="R57" s="77"/>
      <c r="S57" s="231">
        <v>26</v>
      </c>
      <c r="T57" s="172" t="str">
        <f>IF(R57&gt;R58,Q57,IF(R57&lt;R58,Q58,IF(R57=R58,"")))</f>
        <v>Nölke-Damms, Catharina</v>
      </c>
    </row>
    <row r="58" spans="1:20" ht="15" customHeight="1" thickBot="1">
      <c r="A58" s="75">
        <v>8</v>
      </c>
      <c r="B58" s="75" t="str">
        <f>IF(C33&lt;C34,B33,IF(C33&gt;C34,B34,IF(C33=C34,"")))</f>
        <v>-----</v>
      </c>
      <c r="C58" s="77"/>
      <c r="D58" s="232"/>
      <c r="E58" s="65"/>
      <c r="F58" s="74"/>
      <c r="G58" s="75">
        <f>IF(C57&gt;C58,B57,IF(C57&lt;C58,B58,IF(C57=C58,"")))</f>
      </c>
      <c r="H58" s="77"/>
      <c r="I58" s="231">
        <v>20</v>
      </c>
      <c r="J58" s="66"/>
      <c r="K58" s="84"/>
      <c r="L58" s="74"/>
      <c r="M58" s="74"/>
      <c r="N58" s="64"/>
      <c r="O58" s="65"/>
      <c r="P58" s="90">
        <v>22</v>
      </c>
      <c r="Q58" s="165" t="str">
        <f>IF(M24&lt;M31,L24,IF(M24&gt;M31,L31,IF(M24=M31,"")))</f>
        <v>Nölke-Damms, Catharina</v>
      </c>
      <c r="R58" s="77" t="s">
        <v>166</v>
      </c>
      <c r="S58" s="232"/>
      <c r="T58" s="82" t="s">
        <v>29</v>
      </c>
    </row>
    <row r="59" spans="1:20" ht="15" customHeight="1" thickBot="1">
      <c r="A59" s="74"/>
      <c r="B59" s="74"/>
      <c r="C59" s="74"/>
      <c r="E59" s="65"/>
      <c r="F59" s="75">
        <v>10</v>
      </c>
      <c r="G59" s="75" t="str">
        <f>IF(H14&lt;H17,G14,IF(H14&gt;H17,G17,IF(H14=H17,"")))</f>
        <v>Breitbarth, Ann-Kathrin</v>
      </c>
      <c r="H59" s="77" t="s">
        <v>166</v>
      </c>
      <c r="I59" s="232"/>
      <c r="J59" s="88"/>
      <c r="K59" s="85"/>
      <c r="L59" s="74"/>
      <c r="M59" s="74"/>
      <c r="N59" s="64"/>
      <c r="O59" s="65"/>
      <c r="P59" s="74"/>
      <c r="Q59" s="74"/>
      <c r="R59" s="74"/>
      <c r="S59" s="64"/>
      <c r="T59" s="74"/>
    </row>
  </sheetData>
  <mergeCells count="39">
    <mergeCell ref="S33:T33"/>
    <mergeCell ref="P30:T30"/>
    <mergeCell ref="Q31:R31"/>
    <mergeCell ref="S31:T31"/>
    <mergeCell ref="Q32:R32"/>
    <mergeCell ref="S32:T32"/>
    <mergeCell ref="Q33:R33"/>
    <mergeCell ref="S19:S20"/>
    <mergeCell ref="D21:D22"/>
    <mergeCell ref="S57:S58"/>
    <mergeCell ref="I58:I59"/>
    <mergeCell ref="D53:D54"/>
    <mergeCell ref="I54:I55"/>
    <mergeCell ref="N56:N57"/>
    <mergeCell ref="D57:D58"/>
    <mergeCell ref="Q34:R34"/>
    <mergeCell ref="S34:T34"/>
    <mergeCell ref="I23:I24"/>
    <mergeCell ref="D25:D26"/>
    <mergeCell ref="N27:N28"/>
    <mergeCell ref="D29:D30"/>
    <mergeCell ref="N11:N12"/>
    <mergeCell ref="D13:D14"/>
    <mergeCell ref="I15:I16"/>
    <mergeCell ref="D17:D18"/>
    <mergeCell ref="N46:N47"/>
    <mergeCell ref="D47:D48"/>
    <mergeCell ref="S47:S48"/>
    <mergeCell ref="I48:I49"/>
    <mergeCell ref="P7:T7"/>
    <mergeCell ref="P5:T6"/>
    <mergeCell ref="D43:D44"/>
    <mergeCell ref="I44:I45"/>
    <mergeCell ref="G40:N41"/>
    <mergeCell ref="I31:I32"/>
    <mergeCell ref="D33:D34"/>
    <mergeCell ref="D5:D6"/>
    <mergeCell ref="I7:I8"/>
    <mergeCell ref="D9:D10"/>
  </mergeCells>
  <printOptions/>
  <pageMargins left="0.1968503937007874" right="0.15748031496062992" top="0.3937007874015748" bottom="0.3937007874015748" header="0.1968503937007874" footer="0.1968503937007874"/>
  <pageSetup fitToHeight="2" fitToWidth="1" horizontalDpi="600" verticalDpi="600" orientation="landscape" paperSize="9" scale="98" r:id="rId1"/>
  <headerFooter alignWithMargins="0">
    <oddFooter>&amp;L&amp;6&amp;F/&amp;A;
Stand: &amp;D; &amp;T&amp;C&amp;12Listenführung: ____________________&amp;R&amp;6Seite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0.00390625" style="0" customWidth="1"/>
    <col min="2" max="2" width="9.140625" style="0" customWidth="1"/>
    <col min="3" max="3" width="21.140625" style="0" customWidth="1"/>
    <col min="4" max="4" width="9.140625" style="0" customWidth="1"/>
    <col min="5" max="5" width="11.28125" style="0" customWidth="1"/>
    <col min="6" max="16384" width="9.140625" style="0" customWidth="1"/>
  </cols>
  <sheetData>
    <row r="1" ht="35.25">
      <c r="A1" s="173" t="s">
        <v>209</v>
      </c>
    </row>
    <row r="2" ht="15.75">
      <c r="B2" s="174" t="s">
        <v>210</v>
      </c>
    </row>
    <row r="3" spans="1:15" ht="47.25">
      <c r="A3" s="175" t="s">
        <v>21</v>
      </c>
      <c r="B3" s="176" t="s">
        <v>2</v>
      </c>
      <c r="C3" s="177" t="s">
        <v>211</v>
      </c>
      <c r="D3" s="178"/>
      <c r="E3" s="297" t="s">
        <v>212</v>
      </c>
      <c r="F3" s="298"/>
      <c r="G3" s="297" t="s">
        <v>213</v>
      </c>
      <c r="H3" s="298"/>
      <c r="I3" s="297" t="s">
        <v>214</v>
      </c>
      <c r="J3" s="298"/>
      <c r="K3" s="297" t="s">
        <v>215</v>
      </c>
      <c r="L3" s="298"/>
      <c r="M3" s="179" t="s">
        <v>216</v>
      </c>
      <c r="N3" s="179" t="s">
        <v>216</v>
      </c>
      <c r="O3" s="180" t="s">
        <v>217</v>
      </c>
    </row>
    <row r="4" spans="1:15" ht="54">
      <c r="A4" s="181"/>
      <c r="B4" s="182">
        <v>1</v>
      </c>
      <c r="C4" s="183" t="s">
        <v>218</v>
      </c>
      <c r="D4" s="184">
        <v>1</v>
      </c>
      <c r="E4" s="299" t="s">
        <v>219</v>
      </c>
      <c r="F4" s="300"/>
      <c r="G4" s="185"/>
      <c r="H4" s="186">
        <v>0</v>
      </c>
      <c r="I4" s="185"/>
      <c r="J4" s="187">
        <v>0</v>
      </c>
      <c r="K4" s="188"/>
      <c r="L4" s="189" t="s">
        <v>220</v>
      </c>
      <c r="M4" s="190"/>
      <c r="N4" s="191"/>
      <c r="O4" s="190">
        <v>3</v>
      </c>
    </row>
    <row r="5" spans="1:15" ht="36">
      <c r="A5" s="193"/>
      <c r="B5" s="182">
        <v>3</v>
      </c>
      <c r="C5" s="183" t="s">
        <v>221</v>
      </c>
      <c r="D5" s="184">
        <v>2</v>
      </c>
      <c r="E5" s="188"/>
      <c r="F5" s="189">
        <v>1</v>
      </c>
      <c r="G5" s="301" t="s">
        <v>219</v>
      </c>
      <c r="H5" s="302"/>
      <c r="I5" s="194"/>
      <c r="J5" s="186">
        <v>1</v>
      </c>
      <c r="K5" s="185"/>
      <c r="L5" s="187" t="s">
        <v>220</v>
      </c>
      <c r="M5" s="190"/>
      <c r="N5" s="191"/>
      <c r="O5" s="190">
        <v>1</v>
      </c>
    </row>
    <row r="6" spans="1:15" ht="54">
      <c r="A6" s="193"/>
      <c r="B6" s="182">
        <v>5</v>
      </c>
      <c r="C6" s="183" t="s">
        <v>222</v>
      </c>
      <c r="D6" s="184">
        <v>3</v>
      </c>
      <c r="E6" s="188"/>
      <c r="F6" s="189">
        <v>1</v>
      </c>
      <c r="G6" s="195"/>
      <c r="H6" s="196">
        <v>0</v>
      </c>
      <c r="I6" s="303" t="s">
        <v>219</v>
      </c>
      <c r="J6" s="304"/>
      <c r="K6" s="197"/>
      <c r="L6" s="198" t="s">
        <v>220</v>
      </c>
      <c r="M6" s="190"/>
      <c r="N6" s="191"/>
      <c r="O6" s="190">
        <v>2</v>
      </c>
    </row>
    <row r="7" spans="1:15" ht="19.5" customHeight="1">
      <c r="A7" s="199"/>
      <c r="B7" s="182">
        <v>7</v>
      </c>
      <c r="C7" s="192"/>
      <c r="D7" s="184">
        <v>4</v>
      </c>
      <c r="E7" s="188"/>
      <c r="F7" s="189" t="s">
        <v>220</v>
      </c>
      <c r="G7" s="200"/>
      <c r="H7" s="196" t="s">
        <v>220</v>
      </c>
      <c r="I7" s="201"/>
      <c r="J7" s="202" t="s">
        <v>220</v>
      </c>
      <c r="K7" s="303" t="s">
        <v>219</v>
      </c>
      <c r="L7" s="304"/>
      <c r="M7" s="192"/>
      <c r="N7" s="191"/>
      <c r="O7" s="192"/>
    </row>
    <row r="8" ht="15.75">
      <c r="A8" s="174"/>
    </row>
    <row r="9" spans="1:15" ht="47.25">
      <c r="A9" s="175" t="s">
        <v>22</v>
      </c>
      <c r="B9" s="176" t="s">
        <v>2</v>
      </c>
      <c r="C9" s="177" t="s">
        <v>211</v>
      </c>
      <c r="D9" s="178"/>
      <c r="E9" s="297" t="s">
        <v>212</v>
      </c>
      <c r="F9" s="298"/>
      <c r="G9" s="297" t="s">
        <v>213</v>
      </c>
      <c r="H9" s="298"/>
      <c r="I9" s="297" t="s">
        <v>214</v>
      </c>
      <c r="J9" s="298"/>
      <c r="K9" s="297" t="s">
        <v>215</v>
      </c>
      <c r="L9" s="298"/>
      <c r="M9" s="179" t="s">
        <v>216</v>
      </c>
      <c r="N9" s="179" t="s">
        <v>216</v>
      </c>
      <c r="O9" s="180" t="s">
        <v>217</v>
      </c>
    </row>
    <row r="10" spans="1:15" ht="54">
      <c r="A10" s="203"/>
      <c r="B10" s="182">
        <v>2</v>
      </c>
      <c r="C10" s="183" t="s">
        <v>223</v>
      </c>
      <c r="D10" s="184">
        <v>1</v>
      </c>
      <c r="E10" s="299" t="s">
        <v>219</v>
      </c>
      <c r="F10" s="300"/>
      <c r="G10" s="188"/>
      <c r="H10" s="189">
        <v>0</v>
      </c>
      <c r="I10" s="185"/>
      <c r="J10" s="187">
        <v>0</v>
      </c>
      <c r="K10" s="188"/>
      <c r="L10" s="189" t="s">
        <v>220</v>
      </c>
      <c r="M10" s="190"/>
      <c r="N10" s="191"/>
      <c r="O10" s="190">
        <v>3</v>
      </c>
    </row>
    <row r="11" spans="1:15" ht="54">
      <c r="A11" s="204"/>
      <c r="B11" s="182">
        <v>4</v>
      </c>
      <c r="C11" s="183" t="s">
        <v>224</v>
      </c>
      <c r="D11" s="184">
        <v>2</v>
      </c>
      <c r="E11" s="188"/>
      <c r="F11" s="189">
        <v>1</v>
      </c>
      <c r="G11" s="299" t="s">
        <v>219</v>
      </c>
      <c r="H11" s="300"/>
      <c r="I11" s="194"/>
      <c r="J11" s="186">
        <v>1</v>
      </c>
      <c r="K11" s="185"/>
      <c r="L11" s="187" t="s">
        <v>220</v>
      </c>
      <c r="M11" s="190"/>
      <c r="N11" s="191"/>
      <c r="O11" s="190">
        <v>1</v>
      </c>
    </row>
    <row r="12" spans="1:15" ht="36">
      <c r="A12" s="204"/>
      <c r="B12" s="182">
        <v>6</v>
      </c>
      <c r="C12" s="183" t="s">
        <v>225</v>
      </c>
      <c r="D12" s="184">
        <v>3</v>
      </c>
      <c r="E12" s="188"/>
      <c r="F12" s="189">
        <v>1</v>
      </c>
      <c r="G12" s="188"/>
      <c r="H12" s="189">
        <v>0</v>
      </c>
      <c r="I12" s="303" t="s">
        <v>219</v>
      </c>
      <c r="J12" s="304"/>
      <c r="K12" s="197"/>
      <c r="L12" s="198" t="s">
        <v>220</v>
      </c>
      <c r="M12" s="190"/>
      <c r="N12" s="191"/>
      <c r="O12" s="190">
        <v>2</v>
      </c>
    </row>
    <row r="13" spans="1:15" ht="19.5" customHeight="1">
      <c r="A13" s="205"/>
      <c r="B13" s="182">
        <v>8</v>
      </c>
      <c r="C13" s="192"/>
      <c r="D13" s="184">
        <v>5</v>
      </c>
      <c r="E13" s="188"/>
      <c r="F13" s="189" t="s">
        <v>220</v>
      </c>
      <c r="G13" s="188"/>
      <c r="H13" s="189" t="s">
        <v>220</v>
      </c>
      <c r="I13" s="201"/>
      <c r="J13" s="202" t="s">
        <v>220</v>
      </c>
      <c r="K13" s="303" t="s">
        <v>219</v>
      </c>
      <c r="L13" s="304"/>
      <c r="M13" s="192"/>
      <c r="N13" s="191"/>
      <c r="O13" s="192"/>
    </row>
    <row r="14" spans="1:16" ht="12.75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</row>
    <row r="15" spans="1:3" ht="15.75">
      <c r="A15" s="174"/>
      <c r="B15" s="207"/>
      <c r="C15" s="307"/>
    </row>
    <row r="16" spans="1:5" ht="15.75">
      <c r="A16" s="208"/>
      <c r="B16" s="209"/>
      <c r="C16" s="209"/>
      <c r="D16" s="307" t="s">
        <v>226</v>
      </c>
      <c r="E16" s="209"/>
    </row>
    <row r="17" spans="1:5" ht="31.5">
      <c r="A17" s="308" t="s">
        <v>236</v>
      </c>
      <c r="B17" s="211" t="s">
        <v>29</v>
      </c>
      <c r="C17" s="209"/>
      <c r="D17" s="209"/>
      <c r="E17" s="210" t="s">
        <v>227</v>
      </c>
    </row>
    <row r="18" spans="1:5" ht="31.5">
      <c r="A18" s="308" t="s">
        <v>235</v>
      </c>
      <c r="B18" s="211" t="s">
        <v>29</v>
      </c>
      <c r="C18" s="209"/>
      <c r="D18" s="209"/>
      <c r="E18" s="212" t="s">
        <v>231</v>
      </c>
    </row>
    <row r="19" spans="1:4" ht="12.75">
      <c r="A19" s="216"/>
      <c r="B19" s="213"/>
      <c r="C19" s="213"/>
      <c r="D19" s="213"/>
    </row>
    <row r="20" ht="12.75">
      <c r="A20" s="209"/>
    </row>
    <row r="21" ht="15.75">
      <c r="B21" s="174" t="s">
        <v>228</v>
      </c>
    </row>
    <row r="22" ht="15.75">
      <c r="B22" s="174" t="s">
        <v>229</v>
      </c>
    </row>
    <row r="23" spans="1:2" ht="30">
      <c r="A23" s="214" t="s">
        <v>230</v>
      </c>
      <c r="B23" s="215">
        <v>37570</v>
      </c>
    </row>
  </sheetData>
  <mergeCells count="16">
    <mergeCell ref="I9:J9"/>
    <mergeCell ref="K9:L9"/>
    <mergeCell ref="I12:J12"/>
    <mergeCell ref="K13:L13"/>
    <mergeCell ref="E10:F10"/>
    <mergeCell ref="G11:H11"/>
    <mergeCell ref="E9:F9"/>
    <mergeCell ref="G9:H9"/>
    <mergeCell ref="E4:F4"/>
    <mergeCell ref="G5:H5"/>
    <mergeCell ref="I6:J6"/>
    <mergeCell ref="K7:L7"/>
    <mergeCell ref="E3:F3"/>
    <mergeCell ref="G3:H3"/>
    <mergeCell ref="I3:J3"/>
    <mergeCell ref="K3:L3"/>
  </mergeCells>
  <printOptions/>
  <pageMargins left="0.1968503937007874" right="0.1968503937007874" top="0.1968503937007874" bottom="0.1968503937007874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Vogel</dc:creator>
  <cp:keywords/>
  <dc:description/>
  <cp:lastModifiedBy>nm</cp:lastModifiedBy>
  <cp:lastPrinted>2002-11-10T22:35:50Z</cp:lastPrinted>
  <dcterms:created xsi:type="dcterms:W3CDTF">2000-09-26T21:12:28Z</dcterms:created>
  <dcterms:modified xsi:type="dcterms:W3CDTF">2002-11-10T19:45:59Z</dcterms:modified>
  <cp:category/>
  <cp:version/>
  <cp:contentType/>
  <cp:contentStatus/>
</cp:coreProperties>
</file>